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://idoc.centra1.cz:8080/alfresco/webdav/Shared/DSN/Jmenovite_akce_komunal/MČ Praha 5/2024/15_výměna oken Staropramenná/pro VŘ/VV/"/>
    </mc:Choice>
  </mc:AlternateContent>
  <xr:revisionPtr revIDLastSave="0" documentId="8_{9B91B3AE-1A9F-43C8-9BD9-74356886BAD4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1 1_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1_1 Pol'!$A$1:$L$80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4" i="12" l="1"/>
  <c r="G84" i="12"/>
  <c r="G83" i="12"/>
  <c r="G81" i="12"/>
  <c r="G80" i="12"/>
  <c r="G21" i="12" l="1"/>
  <c r="E46" i="12"/>
  <c r="E45" i="12" s="1"/>
  <c r="G45" i="12" s="1"/>
  <c r="G44" i="12" s="1"/>
  <c r="I57" i="1" s="1"/>
  <c r="E68" i="12"/>
  <c r="E67" i="12" s="1"/>
  <c r="E66" i="12"/>
  <c r="E65" i="12" s="1"/>
  <c r="I65" i="12" l="1"/>
  <c r="G65" i="12"/>
  <c r="G67" i="12"/>
  <c r="K67" i="12"/>
  <c r="I67" i="12"/>
  <c r="K65" i="12"/>
  <c r="G64" i="12" l="1"/>
  <c r="I62" i="1" s="1"/>
  <c r="I64" i="12"/>
  <c r="K64" i="12"/>
  <c r="G78" i="12" l="1"/>
  <c r="G76" i="12"/>
  <c r="G74" i="12"/>
  <c r="G72" i="12"/>
  <c r="G70" i="12"/>
  <c r="G63" i="12"/>
  <c r="G62" i="12"/>
  <c r="G61" i="12"/>
  <c r="G60" i="12"/>
  <c r="G59" i="12"/>
  <c r="G58" i="12"/>
  <c r="G57" i="12"/>
  <c r="G53" i="12"/>
  <c r="G50" i="12"/>
  <c r="G48" i="12"/>
  <c r="G47" i="12" s="1"/>
  <c r="I59" i="1" s="1"/>
  <c r="G42" i="12"/>
  <c r="G40" i="12"/>
  <c r="G39" i="12" s="1"/>
  <c r="I58" i="1" s="1"/>
  <c r="G37" i="12"/>
  <c r="G36" i="12" s="1"/>
  <c r="I56" i="1" s="1"/>
  <c r="G34" i="12"/>
  <c r="G32" i="12"/>
  <c r="G28" i="12"/>
  <c r="G27" i="12" s="1"/>
  <c r="I54" i="1" s="1"/>
  <c r="G18" i="12"/>
  <c r="G15" i="12"/>
  <c r="G14" i="12"/>
  <c r="G13" i="12" s="1"/>
  <c r="G11" i="12"/>
  <c r="G9" i="12"/>
  <c r="G31" i="12" l="1"/>
  <c r="I55" i="1" s="1"/>
  <c r="G69" i="12"/>
  <c r="I63" i="1" s="1"/>
  <c r="G73" i="12"/>
  <c r="G49" i="12"/>
  <c r="I60" i="1" s="1"/>
  <c r="I53" i="1"/>
  <c r="G56" i="12"/>
  <c r="I61" i="1" s="1"/>
  <c r="G8" i="12"/>
  <c r="I52" i="1" s="1"/>
  <c r="AN77" i="12"/>
  <c r="AN75" i="12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4" i="1" l="1"/>
  <c r="I19" i="1" s="1"/>
  <c r="I65" i="1"/>
  <c r="J59" i="1" s="1"/>
  <c r="I17" i="1"/>
  <c r="I16" i="1"/>
  <c r="J39" i="1"/>
  <c r="J42" i="1" s="1"/>
  <c r="J40" i="1"/>
  <c r="I21" i="1" l="1"/>
  <c r="G25" i="1" s="1"/>
  <c r="G27" i="1" s="1"/>
  <c r="G28" i="1" s="1"/>
  <c r="J63" i="1"/>
  <c r="J60" i="1"/>
  <c r="J53" i="1"/>
  <c r="J58" i="1"/>
  <c r="J61" i="1"/>
  <c r="J56" i="1"/>
  <c r="J52" i="1"/>
  <c r="J64" i="1"/>
  <c r="J54" i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<sst xmlns="http://schemas.openxmlformats.org/spreadsheetml/2006/main" count="373" uniqueCount="217">
  <si>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</si>
  <si>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</si>
  <si>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</si>
  <si>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</si>
  <si>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</si>
  <si>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</si>
  <si>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</si>
  <si>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</si>
  <si>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</si>
  <si>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</si>
  <si>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</si>
  <si>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</si>
  <si>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</si>
  <si>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</si>
  <si>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</si>
  <si>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</si>
  <si>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</si>
  <si>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</si>
  <si>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</si>
  <si>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</si>
  <si>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</si>
  <si>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</si>
  <si>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</si>
  <si>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</si>
  <si>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</si>
  <si>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</si>
  <si>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</si>
  <si>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</si>
  <si>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</si>
  <si>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</si>
  <si>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</si>
  <si>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</si>
  <si>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</si>
  <si>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</si>
  <si>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</si>
  <si>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</si>
  <si>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</si>
  <si>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</si>
  <si>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</si>
  <si>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</si>
  <si>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</si>
  <si>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</si>
  <si>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Výměna oken</t>
  </si>
  <si>
    <t>Staropramenná 547/9</t>
  </si>
  <si>
    <t>Objekt:</t>
  </si>
  <si>
    <t>Rozpočet:</t>
  </si>
  <si>
    <t>Výměna oken a balkonových dveří</t>
  </si>
  <si>
    <t>Městská část Praha 5</t>
  </si>
  <si>
    <t>nám. 14 října 1381/4</t>
  </si>
  <si>
    <t>Praha 5</t>
  </si>
  <si>
    <t>150 0</t>
  </si>
  <si>
    <t>00063631</t>
  </si>
  <si>
    <t>TARGETON s.r.o.</t>
  </si>
  <si>
    <t>Petržílkova 2835/1</t>
  </si>
  <si>
    <t>Praha - Stodůlky</t>
  </si>
  <si>
    <t>15800</t>
  </si>
  <si>
    <t>47285265</t>
  </si>
  <si>
    <t>CZ47285265</t>
  </si>
  <si>
    <t>Stavba</t>
  </si>
  <si>
    <t>Celkem za stavbu</t>
  </si>
  <si>
    <t>CZK</t>
  </si>
  <si>
    <t>#POPS</t>
  </si>
  <si>
    <t>Popis stavby: 1 - Výměna oken a balkonových dveří</t>
  </si>
  <si>
    <t>#POPO</t>
  </si>
  <si>
    <t>Popis objektu: 1 - Staropramenná 547/9</t>
  </si>
  <si>
    <t>#POPR</t>
  </si>
  <si>
    <t>Popis rozpočtu: 1 - Výměna oken</t>
  </si>
  <si>
    <t>Rekapitulace dílů</t>
  </si>
  <si>
    <t>Typ dílu</t>
  </si>
  <si>
    <t>61</t>
  </si>
  <si>
    <t>Úpravy povrchu vnitrní</t>
  </si>
  <si>
    <t>62</t>
  </si>
  <si>
    <t>Úpravy povrchu vnejší</t>
  </si>
  <si>
    <t>63</t>
  </si>
  <si>
    <t>Podlahy a podlahové konstrukce</t>
  </si>
  <si>
    <t>64</t>
  </si>
  <si>
    <t>Výplne otvoru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</si>
  <si>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</si>
  <si>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</si>
  <si>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</si>
  <si>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</si>
  <si>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</si>
  <si>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</si>
  <si>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</si>
  <si>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klempírské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</si>
  <si>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</si>
  <si>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</si>
  <si>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</si>
  <si>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</si>
  <si>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</si>
  <si>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</si>
  <si>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</si>
  <si>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</si>
  <si>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</si>
  <si>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</si>
  <si>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1/1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</si>
  <si>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</si>
  <si>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</si>
  <si>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</si>
  <si>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</si>
  <si>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</si>
  <si>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</si>
  <si>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</si>
  <si>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</si>
  <si>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</si>
  <si>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Díl:</t>
  </si>
  <si>
    <t>DIL</t>
  </si>
  <si>
    <t>612409991R00</t>
  </si>
  <si>
    <t>Zacištení omítek kolem oken,dverí apod.</t>
  </si>
  <si>
    <t>m</t>
  </si>
  <si>
    <t>POL1_</t>
  </si>
  <si>
    <t>6,58*18+6,58*3+4,3*1+4,84*2+6*3+7,76*3</t>
  </si>
  <si>
    <t>VV</t>
  </si>
  <si>
    <t>612425931RT2</t>
  </si>
  <si>
    <t>Omítka vápenná vnitrního ostení - štuková s použitím suché maltové smesi</t>
  </si>
  <si>
    <t>m2</t>
  </si>
  <si>
    <t>193*0,15</t>
  </si>
  <si>
    <t>622211111R00</t>
  </si>
  <si>
    <t>622422311R00</t>
  </si>
  <si>
    <t>POP</t>
  </si>
  <si>
    <t>622471116R00</t>
  </si>
  <si>
    <t>Úprava stěn aktivovaným štukem s přísadou</t>
  </si>
  <si>
    <t>632412150R00</t>
  </si>
  <si>
    <t>641960000R00</t>
  </si>
  <si>
    <t>Tesnení spár otvorových prvku PU penou</t>
  </si>
  <si>
    <t>648952421RT3</t>
  </si>
  <si>
    <t>Osazení parapetních desek drevených š. do 50 cm vcetne dodávky parapetní desky š. 35 cm</t>
  </si>
  <si>
    <t>O1-O6 : 1,150*18+1,150*3+1,15*1+0,42*2+1*3+1*3</t>
  </si>
  <si>
    <t>941941031R00</t>
  </si>
  <si>
    <t>Montáž lešení leh.řad.s podlahami,š.do 1 m, H 10 m</t>
  </si>
  <si>
    <t>Včetně kotvení lešení.</t>
  </si>
  <si>
    <t>967031132R00</t>
  </si>
  <si>
    <t>Prisekání rovných ostení cihelných na MVC</t>
  </si>
  <si>
    <t>968062356R00</t>
  </si>
  <si>
    <t>Vybourání drevených rámu oken dvojitých pl. 4 m2</t>
  </si>
  <si>
    <t>o1-o6 : 2,461*21+9*3,7</t>
  </si>
  <si>
    <t>999281111R00</t>
  </si>
  <si>
    <t>Přesun hmot pro opravy a údržbu do výšky 25 m</t>
  </si>
  <si>
    <t>t</t>
  </si>
  <si>
    <t>POL7_</t>
  </si>
  <si>
    <t>764510450RT2</t>
  </si>
  <si>
    <t>Napojení parapetu Ti Zn, rš 130 mm</t>
  </si>
  <si>
    <t>o1-o6 : 1,150*18+1,150*3+1,15*1+0,42*2+1*3+1*3</t>
  </si>
  <si>
    <t>764410850R00</t>
  </si>
  <si>
    <t>1,150*18+1,150*3+1,15*1+0,42*2+1*3+1*3</t>
  </si>
  <si>
    <t>766622233R01</t>
  </si>
  <si>
    <t>kus</t>
  </si>
  <si>
    <t>766622233R02</t>
  </si>
  <si>
    <t>766622233R03</t>
  </si>
  <si>
    <t>766622233R04</t>
  </si>
  <si>
    <t>766622233R06</t>
  </si>
  <si>
    <t>766622233R07</t>
  </si>
  <si>
    <t>998766103R00</t>
  </si>
  <si>
    <t>Přesun hmot pro truhlářské konstr., výšky do 24 m</t>
  </si>
  <si>
    <t>979081111R00</t>
  </si>
  <si>
    <t>Odvoz suti a vybour. hmot na skládku do20 km + skládkovné</t>
  </si>
  <si>
    <t>POL8_</t>
  </si>
  <si>
    <t>Včetně naložení na dopravní prostředek a složení na skládku, bez poplatku za skládku.</t>
  </si>
  <si>
    <t>979082111R00</t>
  </si>
  <si>
    <t>Vnitrostaveništní doprava suti do 10 m</t>
  </si>
  <si>
    <t>005121030R</t>
  </si>
  <si>
    <t>Odstranění zařízení staveniště</t>
  </si>
  <si>
    <t>Soubor</t>
  </si>
  <si>
    <t>POL99_8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</si>
  <si>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</si>
  <si>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</si>
  <si>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</si>
  <si>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</si>
  <si>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005124010R</t>
  </si>
  <si>
    <t>Koordinační činnost</t>
  </si>
  <si>
    <t>Koordinace stavebních a technologických dodávek stavby.</t>
  </si>
  <si>
    <t>END</t>
  </si>
  <si>
    <t>784</t>
  </si>
  <si>
    <t>Malby</t>
  </si>
  <si>
    <t>784011221R00</t>
  </si>
  <si>
    <t>Zakrytí předmětů</t>
  </si>
  <si>
    <t>784422272X00</t>
  </si>
  <si>
    <t>Malba difuzně otevřená do 5 m</t>
  </si>
  <si>
    <t>zakrývání radiátorů,podla a stěn kolem oken 32*2+161*0,3</t>
  </si>
  <si>
    <t>opravy maleb po provedení špalet rozsah výmalba vnitřní špalety 0,3*161</t>
  </si>
  <si>
    <t>95</t>
  </si>
  <si>
    <t>Dokončovací kce na pozem.stav.</t>
  </si>
  <si>
    <t>952901111R00</t>
  </si>
  <si>
    <t>Vyčištění budov o výšce podlaží do 4 m</t>
  </si>
  <si>
    <t xml:space="preserve">vyčištění po provedení prací včetně umytí oken, části podlahy v místě montáže:cca 3m2 na okno </t>
  </si>
  <si>
    <t>7*1</t>
  </si>
  <si>
    <t>Částečná demontáž oplechování parapetu</t>
  </si>
  <si>
    <t xml:space="preserve">Odpojení od původních výplní a příprava pro napojení parapetu </t>
  </si>
  <si>
    <t xml:space="preserve">bm </t>
  </si>
  <si>
    <t>005123 R</t>
  </si>
  <si>
    <t>Územní vlivy</t>
  </si>
  <si>
    <t>005211030R</t>
  </si>
  <si>
    <t xml:space="preserve">Dočasná dopravní opatření </t>
  </si>
  <si>
    <t xml:space="preserve">Vyřízení záboru </t>
  </si>
  <si>
    <t>005211035R</t>
  </si>
  <si>
    <t xml:space="preserve">Dílenská dokumentace </t>
  </si>
  <si>
    <t xml:space="preserve">Dokumentace skutečného provedení </t>
  </si>
  <si>
    <t>DPH 21%</t>
  </si>
  <si>
    <t xml:space="preserve">Oprava spodní části fasády v oplocené části a v místě svodu </t>
  </si>
  <si>
    <t>Oprava vnejších omítek vápen. hladk. II, do výšky 1 m</t>
  </si>
  <si>
    <t xml:space="preserve">Vnější spodní připojovací spára okna O6 bude ošteřena hydroizolační stěrkou např. MV2K fy. Remmers </t>
  </si>
  <si>
    <t>Hydroizolační stěrka balkonové dveře O6</t>
  </si>
  <si>
    <t>O6 - 1,15*3</t>
  </si>
  <si>
    <t xml:space="preserve">Bude řešeno TiZn námětkem v rozvinuté šíři do 150 mm. Původní parapet se oddělí od původní otvorové výplně a seřízne se poškozená část. Námětek se připojí k novému prvku a spojení s původním parapet se provede pronýtováním a podmazáním Aquafixem. V ceně je nutné uvažovat i se sjednocením barevnosti nátěrem ve stejném odstínu jako původní parapet.  </t>
  </si>
  <si>
    <t xml:space="preserve">Dodávka + Montáž - Okna komplet.otvíravá do rámu  Tabulka prvků O4 0,420x2,0 včetně olištování </t>
  </si>
  <si>
    <t xml:space="preserve">Dodávka + Montáž - Okna komplet.otvíravá do rámu Tabulka prvků  O5 1,0x2,0 včetně olištování </t>
  </si>
  <si>
    <t xml:space="preserve">Dodávka + Montáž - Okna komplet.otvíravá do rámu O6 Tabulka prvků O6 1,0x2,88 včetně olištování </t>
  </si>
  <si>
    <t xml:space="preserve">Dodávka + Montáž - Okna komplet.otvíravá do rámu Tabulka Prvků 03 - 1,15 x 1,0 včetně olištování </t>
  </si>
  <si>
    <t xml:space="preserve">Dodávka + Montáž - Okna komplet.otvíravá do rámu, 2kríd.  Tabulka prvků  O1 1,15 x 2,14  včetně olištování </t>
  </si>
  <si>
    <t xml:space="preserve">Dodávka + Montáž - Okna komplet.otvíravá do rámu, 2kríd. Tabulka prvků O2 1,15 x 2,14 včetně olištování </t>
  </si>
  <si>
    <t xml:space="preserve">přisekání vnitřní špalety pro použití parotěsné pásky </t>
  </si>
  <si>
    <t xml:space="preserve">Cištení zdiva </t>
  </si>
  <si>
    <t xml:space="preserve">Oprava vnejších omítek vápen. hladk. II, </t>
  </si>
  <si>
    <t>612409751R00</t>
  </si>
  <si>
    <t>Zacištení vnějších omítek kolem oken,dverí apod.</t>
  </si>
  <si>
    <t xml:space="preserve">Připojení vnější spáry </t>
  </si>
  <si>
    <t>Úpravy povrchu vnější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</si>
</sst>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"/>
    <numFmt numFmtId="165" formatCode="#,##0.00000"/>
    <numFmt numFmtId="166" formatCode="#\ ##0.00000"/>
    <numFmt numFmtId="167" formatCode="#\ ##0.00"/>
    <numFmt numFmtId="168" formatCode="_-* #,##0.00\ _K_č_-;\-* #,##0.00\ _K_č_-;_-* &quot;-&quot;??\ _K_č_-;_-@_-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Trebuchet MS"/>
      <family val="2"/>
    </font>
    <font>
      <sz val="8"/>
      <name val="Trebuchet MS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3" fontId="21" fillId="0" borderId="0" applyFont="0" applyFill="0" applyBorder="0" applyAlignment="0" applyProtection="0"/>
    <xf numFmtId="0" fontId="23" fillId="0" borderId="0"/>
    <xf numFmtId="0" fontId="24" fillId="0" borderId="0" applyAlignment="0">
      <alignment vertical="top" wrapText="1"/>
      <protection locked="0"/>
    </xf>
    <xf numFmtId="0" fontId="23" fillId="0" borderId="0"/>
    <xf numFmtId="0" fontId="23" fillId="0" borderId="0"/>
    <xf numFmtId="0" fontId="1" fillId="0" borderId="0"/>
  </cellStyleXfs>
  <cellXfs count="30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1" xfId="0" applyNumberFormat="1" applyFont="1" applyBorder="1" applyAlignment="1">
      <alignment vertical="center" wrapText="1" shrinkToFit="1"/>
    </xf>
    <xf numFmtId="4" fontId="8" fillId="0" borderId="31" xfId="0" applyNumberFormat="1" applyFont="1" applyBorder="1" applyAlignment="1">
      <alignment vertical="center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1" xfId="0" applyNumberFormat="1" applyBorder="1" applyAlignment="1">
      <alignment vertical="center" wrapText="1" shrinkToFit="1"/>
    </xf>
    <xf numFmtId="4" fontId="15" fillId="3" borderId="34" xfId="0" applyNumberFormat="1" applyFont="1" applyFill="1" applyBorder="1" applyAlignment="1">
      <alignment vertical="center" wrapText="1" shrinkToFit="1"/>
    </xf>
    <xf numFmtId="4" fontId="15" fillId="3" borderId="34" xfId="0" applyNumberFormat="1" applyFont="1" applyFill="1" applyBorder="1" applyAlignment="1">
      <alignment vertical="center" shrinkToFit="1"/>
    </xf>
    <xf numFmtId="4" fontId="0" fillId="3" borderId="35" xfId="0" applyNumberFormat="1" applyFill="1" applyBorder="1" applyAlignment="1">
      <alignment vertical="center" shrinkToFit="1"/>
    </xf>
    <xf numFmtId="3" fontId="0" fillId="3" borderId="35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49" fontId="7" fillId="0" borderId="30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7" fillId="3" borderId="33" xfId="0" applyFont="1" applyFill="1" applyBorder="1" applyAlignment="1">
      <alignment vertical="center" wrapText="1"/>
    </xf>
    <xf numFmtId="0" fontId="7" fillId="3" borderId="34" xfId="0" applyFont="1" applyFill="1" applyBorder="1" applyAlignment="1">
      <alignment vertical="center" wrapText="1"/>
    </xf>
    <xf numFmtId="4" fontId="7" fillId="3" borderId="35" xfId="0" applyNumberFormat="1" applyFont="1" applyFill="1" applyBorder="1" applyAlignment="1">
      <alignment vertical="center"/>
    </xf>
    <xf numFmtId="164" fontId="7" fillId="0" borderId="32" xfId="0" applyNumberFormat="1" applyFont="1" applyBorder="1" applyAlignment="1">
      <alignment vertical="center"/>
    </xf>
    <xf numFmtId="164" fontId="7" fillId="3" borderId="35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2" xfId="0" applyNumberFormat="1" applyFont="1" applyBorder="1" applyAlignment="1">
      <alignment horizontal="center" vertical="center"/>
    </xf>
    <xf numFmtId="4" fontId="7" fillId="3" borderId="35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" fontId="17" fillId="0" borderId="18" xfId="0" applyNumberFormat="1" applyFont="1" applyBorder="1" applyAlignment="1">
      <alignment vertical="top" shrinkToFit="1"/>
    </xf>
    <xf numFmtId="167" fontId="0" fillId="5" borderId="38" xfId="0" applyNumberFormat="1" applyFill="1" applyBorder="1" applyAlignment="1">
      <alignment vertical="top" shrinkToFit="1"/>
    </xf>
    <xf numFmtId="167" fontId="22" fillId="6" borderId="40" xfId="0" applyNumberFormat="1" applyFont="1" applyFill="1" applyBorder="1" applyAlignment="1" applyProtection="1">
      <alignment vertical="top" shrinkToFit="1"/>
      <protection locked="0"/>
    </xf>
    <xf numFmtId="167" fontId="22" fillId="0" borderId="40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7" fontId="0" fillId="5" borderId="39" xfId="0" applyNumberFormat="1" applyFill="1" applyBorder="1" applyAlignment="1">
      <alignment vertical="top" shrinkToFit="1"/>
    </xf>
    <xf numFmtId="167" fontId="22" fillId="6" borderId="41" xfId="0" applyNumberFormat="1" applyFont="1" applyFill="1" applyBorder="1" applyAlignment="1" applyProtection="1">
      <alignment vertical="top" shrinkToFit="1"/>
      <protection locked="0"/>
    </xf>
    <xf numFmtId="167" fontId="22" fillId="0" borderId="41" xfId="0" applyNumberFormat="1" applyFont="1" applyBorder="1" applyAlignment="1">
      <alignment vertical="top" shrinkToFit="1"/>
    </xf>
    <xf numFmtId="0" fontId="17" fillId="0" borderId="35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49" fontId="17" fillId="0" borderId="35" xfId="0" applyNumberFormat="1" applyFont="1" applyBorder="1" applyAlignment="1">
      <alignment horizontal="left" vertical="top" wrapText="1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0" borderId="35" xfId="0" applyNumberFormat="1" applyFont="1" applyBorder="1" applyAlignment="1">
      <alignment vertical="top" shrinkToFit="1"/>
    </xf>
    <xf numFmtId="165" fontId="18" fillId="0" borderId="35" xfId="0" quotePrefix="1" applyNumberFormat="1" applyFont="1" applyBorder="1" applyAlignment="1">
      <alignment horizontal="left" vertical="top" wrapText="1"/>
    </xf>
    <xf numFmtId="165" fontId="18" fillId="0" borderId="35" xfId="0" applyNumberFormat="1" applyFont="1" applyBorder="1" applyAlignment="1">
      <alignment horizontal="center" vertical="top" wrapText="1" shrinkToFit="1"/>
    </xf>
    <xf numFmtId="165" fontId="18" fillId="0" borderId="35" xfId="0" applyNumberFormat="1" applyFont="1" applyBorder="1" applyAlignment="1">
      <alignment vertical="top" wrapText="1" shrinkToFit="1"/>
    </xf>
    <xf numFmtId="0" fontId="19" fillId="0" borderId="35" xfId="0" applyFont="1" applyBorder="1" applyAlignment="1">
      <alignment vertical="top" wrapText="1"/>
    </xf>
    <xf numFmtId="0" fontId="8" fillId="3" borderId="44" xfId="0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vertical="top"/>
    </xf>
    <xf numFmtId="0" fontId="8" fillId="3" borderId="45" xfId="0" applyFont="1" applyFill="1" applyBorder="1" applyAlignment="1">
      <alignment horizontal="center" vertical="top" shrinkToFit="1"/>
    </xf>
    <xf numFmtId="165" fontId="8" fillId="3" borderId="45" xfId="0" applyNumberFormat="1" applyFont="1" applyFill="1" applyBorder="1" applyAlignment="1">
      <alignment vertical="top" shrinkToFit="1"/>
    </xf>
    <xf numFmtId="4" fontId="8" fillId="3" borderId="45" xfId="0" applyNumberFormat="1" applyFont="1" applyFill="1" applyBorder="1" applyAlignment="1">
      <alignment vertical="top" shrinkToFit="1"/>
    </xf>
    <xf numFmtId="4" fontId="8" fillId="3" borderId="46" xfId="0" applyNumberFormat="1" applyFont="1" applyFill="1" applyBorder="1" applyAlignment="1">
      <alignment vertical="top" shrinkToFit="1"/>
    </xf>
    <xf numFmtId="0" fontId="17" fillId="0" borderId="47" xfId="0" applyFont="1" applyBorder="1" applyAlignment="1">
      <alignment vertical="top"/>
    </xf>
    <xf numFmtId="4" fontId="17" fillId="0" borderId="48" xfId="0" applyNumberFormat="1" applyFont="1" applyBorder="1" applyAlignment="1">
      <alignment vertical="top" shrinkToFit="1"/>
    </xf>
    <xf numFmtId="0" fontId="8" fillId="3" borderId="47" xfId="0" applyFont="1" applyFill="1" applyBorder="1" applyAlignment="1">
      <alignment vertical="top"/>
    </xf>
    <xf numFmtId="0" fontId="19" fillId="0" borderId="48" xfId="0" applyFont="1" applyBorder="1" applyAlignment="1">
      <alignment vertical="top" wrapText="1"/>
    </xf>
    <xf numFmtId="49" fontId="8" fillId="7" borderId="45" xfId="0" applyNumberFormat="1" applyFont="1" applyFill="1" applyBorder="1" applyAlignment="1">
      <alignment horizontal="left" vertical="top" wrapText="1"/>
    </xf>
    <xf numFmtId="0" fontId="8" fillId="7" borderId="47" xfId="0" applyFont="1" applyFill="1" applyBorder="1" applyAlignment="1">
      <alignment vertical="top"/>
    </xf>
    <xf numFmtId="49" fontId="8" fillId="7" borderId="35" xfId="0" applyNumberFormat="1" applyFont="1" applyFill="1" applyBorder="1" applyAlignment="1">
      <alignment vertical="top"/>
    </xf>
    <xf numFmtId="49" fontId="8" fillId="7" borderId="35" xfId="0" applyNumberFormat="1" applyFont="1" applyFill="1" applyBorder="1" applyAlignment="1">
      <alignment horizontal="left" vertical="top" wrapText="1"/>
    </xf>
    <xf numFmtId="0" fontId="8" fillId="7" borderId="35" xfId="0" applyFont="1" applyFill="1" applyBorder="1" applyAlignment="1">
      <alignment horizontal="center" vertical="top" shrinkToFit="1"/>
    </xf>
    <xf numFmtId="165" fontId="8" fillId="7" borderId="35" xfId="0" applyNumberFormat="1" applyFont="1" applyFill="1" applyBorder="1" applyAlignment="1">
      <alignment vertical="top" shrinkToFit="1"/>
    </xf>
    <xf numFmtId="4" fontId="8" fillId="7" borderId="35" xfId="0" applyNumberFormat="1" applyFont="1" applyFill="1" applyBorder="1" applyAlignment="1">
      <alignment vertical="top" shrinkToFit="1"/>
    </xf>
    <xf numFmtId="4" fontId="8" fillId="7" borderId="48" xfId="0" applyNumberFormat="1" applyFont="1" applyFill="1" applyBorder="1" applyAlignment="1">
      <alignment vertical="top" shrinkToFit="1"/>
    </xf>
    <xf numFmtId="43" fontId="0" fillId="7" borderId="48" xfId="2" applyFont="1" applyFill="1" applyBorder="1" applyAlignment="1">
      <alignment vertical="top" shrinkToFit="1"/>
    </xf>
    <xf numFmtId="0" fontId="0" fillId="7" borderId="47" xfId="0" applyFill="1" applyBorder="1" applyAlignment="1">
      <alignment vertical="top"/>
    </xf>
    <xf numFmtId="0" fontId="0" fillId="7" borderId="35" xfId="0" applyFill="1" applyBorder="1" applyAlignment="1">
      <alignment vertical="top"/>
    </xf>
    <xf numFmtId="0" fontId="0" fillId="7" borderId="35" xfId="0" applyFill="1" applyBorder="1" applyAlignment="1">
      <alignment horizontal="left" vertical="top" wrapText="1"/>
    </xf>
    <xf numFmtId="0" fontId="0" fillId="7" borderId="35" xfId="0" applyFill="1" applyBorder="1" applyAlignment="1">
      <alignment vertical="top" shrinkToFit="1"/>
    </xf>
    <xf numFmtId="166" fontId="0" fillId="7" borderId="35" xfId="0" applyNumberFormat="1" applyFill="1" applyBorder="1" applyAlignment="1">
      <alignment vertical="top" shrinkToFit="1"/>
    </xf>
    <xf numFmtId="167" fontId="0" fillId="7" borderId="35" xfId="0" applyNumberFormat="1" applyFill="1" applyBorder="1" applyAlignment="1">
      <alignment vertical="top" shrinkToFit="1"/>
    </xf>
    <xf numFmtId="0" fontId="17" fillId="0" borderId="35" xfId="0" applyFont="1" applyBorder="1" applyAlignment="1">
      <alignment horizontal="left" vertical="top" wrapText="1"/>
    </xf>
    <xf numFmtId="0" fontId="17" fillId="0" borderId="35" xfId="0" applyFont="1" applyBorder="1" applyAlignment="1">
      <alignment vertical="top" shrinkToFit="1"/>
    </xf>
    <xf numFmtId="166" fontId="17" fillId="0" borderId="35" xfId="0" applyNumberFormat="1" applyFont="1" applyBorder="1" applyAlignment="1">
      <alignment vertical="top" shrinkToFit="1"/>
    </xf>
    <xf numFmtId="167" fontId="17" fillId="0" borderId="35" xfId="0" applyNumberFormat="1" applyFont="1" applyBorder="1" applyAlignment="1" applyProtection="1">
      <alignment vertical="top" shrinkToFit="1"/>
      <protection locked="0"/>
    </xf>
    <xf numFmtId="43" fontId="17" fillId="0" borderId="48" xfId="2" applyFont="1" applyBorder="1" applyAlignment="1">
      <alignment vertical="top" shrinkToFit="1"/>
    </xf>
    <xf numFmtId="0" fontId="18" fillId="0" borderId="35" xfId="0" quotePrefix="1" applyFont="1" applyBorder="1" applyAlignment="1">
      <alignment horizontal="left" vertical="top" wrapText="1"/>
    </xf>
    <xf numFmtId="0" fontId="18" fillId="0" borderId="35" xfId="0" applyFont="1" applyBorder="1" applyAlignment="1">
      <alignment vertical="top" wrapText="1" shrinkToFit="1"/>
    </xf>
    <xf numFmtId="166" fontId="18" fillId="0" borderId="35" xfId="0" applyNumberFormat="1" applyFont="1" applyBorder="1" applyAlignment="1">
      <alignment vertical="top" wrapText="1" shrinkToFit="1"/>
    </xf>
    <xf numFmtId="167" fontId="17" fillId="0" borderId="35" xfId="0" applyNumberFormat="1" applyFont="1" applyBorder="1" applyAlignment="1">
      <alignment vertical="top" shrinkToFit="1"/>
    </xf>
    <xf numFmtId="0" fontId="17" fillId="0" borderId="47" xfId="7" applyFont="1" applyBorder="1" applyAlignment="1">
      <alignment vertical="top"/>
    </xf>
    <xf numFmtId="0" fontId="17" fillId="0" borderId="35" xfId="7" applyFont="1" applyBorder="1" applyAlignment="1">
      <alignment vertical="top"/>
    </xf>
    <xf numFmtId="0" fontId="17" fillId="0" borderId="35" xfId="7" applyFont="1" applyBorder="1" applyAlignment="1">
      <alignment horizontal="left" vertical="top" wrapText="1"/>
    </xf>
    <xf numFmtId="0" fontId="17" fillId="0" borderId="35" xfId="7" applyFont="1" applyBorder="1" applyAlignment="1">
      <alignment horizontal="center" vertical="top" shrinkToFit="1"/>
    </xf>
    <xf numFmtId="165" fontId="17" fillId="0" borderId="35" xfId="7" applyNumberFormat="1" applyFont="1" applyBorder="1" applyAlignment="1">
      <alignment vertical="top" shrinkToFit="1"/>
    </xf>
    <xf numFmtId="4" fontId="17" fillId="0" borderId="48" xfId="7" applyNumberFormat="1" applyFont="1" applyBorder="1" applyAlignment="1">
      <alignment vertical="top" shrinkToFit="1"/>
    </xf>
    <xf numFmtId="0" fontId="0" fillId="0" borderId="47" xfId="0" applyBorder="1"/>
    <xf numFmtId="49" fontId="0" fillId="0" borderId="35" xfId="0" applyNumberFormat="1" applyBorder="1"/>
    <xf numFmtId="0" fontId="17" fillId="0" borderId="49" xfId="7" applyFont="1" applyBorder="1" applyAlignment="1">
      <alignment vertical="top"/>
    </xf>
    <xf numFmtId="0" fontId="17" fillId="0" borderId="49" xfId="7" applyFont="1" applyBorder="1" applyAlignment="1">
      <alignment horizontal="left" vertical="top" wrapText="1"/>
    </xf>
    <xf numFmtId="0" fontId="17" fillId="0" borderId="49" xfId="7" applyFont="1" applyBorder="1" applyAlignment="1">
      <alignment horizontal="center" vertical="top" shrinkToFit="1"/>
    </xf>
    <xf numFmtId="165" fontId="17" fillId="0" borderId="49" xfId="7" applyNumberFormat="1" applyFont="1" applyBorder="1" applyAlignment="1">
      <alignment vertical="top" shrinkToFit="1"/>
    </xf>
    <xf numFmtId="4" fontId="17" fillId="0" borderId="50" xfId="7" applyNumberFormat="1" applyFont="1" applyBorder="1" applyAlignment="1">
      <alignment vertical="top" shrinkToFit="1"/>
    </xf>
    <xf numFmtId="4" fontId="17" fillId="0" borderId="35" xfId="7" applyNumberFormat="1" applyFont="1" applyBorder="1" applyAlignment="1" applyProtection="1">
      <alignment vertical="top" shrinkToFit="1"/>
      <protection locked="0"/>
    </xf>
    <xf numFmtId="4" fontId="17" fillId="0" borderId="49" xfId="7" applyNumberFormat="1" applyFont="1" applyBorder="1" applyAlignment="1" applyProtection="1">
      <alignment vertical="top" shrinkToFit="1"/>
      <protection locked="0"/>
    </xf>
    <xf numFmtId="168" fontId="0" fillId="0" borderId="0" xfId="0" applyNumberFormat="1"/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165" fontId="18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9" fontId="17" fillId="0" borderId="16" xfId="0" applyNumberFormat="1" applyFont="1" applyBorder="1" applyAlignment="1">
      <alignment vertical="top" wrapText="1"/>
    </xf>
    <xf numFmtId="164" fontId="7" fillId="0" borderId="35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1" xfId="0" applyNumberFormat="1" applyBorder="1" applyAlignment="1">
      <alignment vertical="center" wrapText="1"/>
    </xf>
    <xf numFmtId="4" fontId="8" fillId="0" borderId="31" xfId="0" applyNumberFormat="1" applyFon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9" fontId="7" fillId="0" borderId="30" xfId="0" applyNumberFormat="1" applyFont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3" xfId="0" applyNumberFormat="1" applyFont="1" applyBorder="1" applyAlignment="1">
      <alignment horizontal="left" vertical="center" wrapText="1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2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9" fillId="0" borderId="35" xfId="0" applyFont="1" applyBorder="1" applyAlignment="1">
      <alignment horizontal="left" vertical="top" wrapText="1"/>
    </xf>
    <xf numFmtId="0" fontId="19" fillId="0" borderId="35" xfId="0" applyFont="1" applyBorder="1" applyAlignment="1">
      <alignment vertical="top" wrapText="1"/>
    </xf>
    <xf numFmtId="0" fontId="19" fillId="0" borderId="4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</cellXfs>
  <cellStyles count="8">
    <cellStyle name="Čárka" xfId="2" builtinId="3"/>
    <cellStyle name="Excel Built-in Normal" xfId="7" xr:uid="{873A4632-387B-4A93-B853-3EDF2E7AAE69}"/>
    <cellStyle name="Normální" xfId="0" builtinId="0"/>
    <cellStyle name="normální 2" xfId="1" xr:uid="{00000000-0005-0000-0000-000001000000}"/>
    <cellStyle name="Normální 2 2" xfId="4" xr:uid="{913A2803-4375-4C93-896A-888C506C16E3}"/>
    <cellStyle name="Normální 3" xfId="3" xr:uid="{58A249A7-0720-4144-83EE-521806EF4BCE}"/>
    <cellStyle name="Normální 4" xfId="5" xr:uid="{B4E670C9-E2E6-4CCA-B8B5-6F33BFC23A05}"/>
    <cellStyle name="Normální 5" xfId="6" xr:uid="{F0277D22-14EC-45E9-8082-FC6951C2E0B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36" t="s">
        <v>39</v>
      </c>
      <c r="B2" s="236"/>
      <c r="C2" s="236"/>
      <c r="D2" s="236"/>
      <c r="E2" s="236"/>
      <c r="F2" s="236"/>
      <c r="G2" s="23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B30" sqref="B3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36" customHeight="1" x14ac:dyDescent="0.2">
      <c r="A2" s="2"/>
      <c r="B2" s="76" t="s">
        <v>23</v>
      </c>
      <c r="C2" s="77"/>
      <c r="D2" s="78" t="s">
        <v>41</v>
      </c>
      <c r="E2" s="246" t="s">
        <v>46</v>
      </c>
      <c r="F2" s="247"/>
      <c r="G2" s="247"/>
      <c r="H2" s="247"/>
      <c r="I2" s="247"/>
      <c r="J2" s="248"/>
      <c r="O2" s="1"/>
    </row>
    <row r="3" spans="1:15" ht="27" customHeight="1" x14ac:dyDescent="0.2">
      <c r="A3" s="2"/>
      <c r="B3" s="79" t="s">
        <v>44</v>
      </c>
      <c r="C3" s="77"/>
      <c r="D3" s="80" t="s">
        <v>41</v>
      </c>
      <c r="E3" s="249" t="s">
        <v>43</v>
      </c>
      <c r="F3" s="250"/>
      <c r="G3" s="250"/>
      <c r="H3" s="250"/>
      <c r="I3" s="250"/>
      <c r="J3" s="251"/>
    </row>
    <row r="4" spans="1:15" ht="23.25" customHeight="1" x14ac:dyDescent="0.2">
      <c r="A4" s="73">
        <v>185</v>
      </c>
      <c r="B4" s="81" t="s">
        <v>45</v>
      </c>
      <c r="C4" s="82"/>
      <c r="D4" s="83" t="s">
        <v>41</v>
      </c>
      <c r="E4" s="259" t="s">
        <v>42</v>
      </c>
      <c r="F4" s="260"/>
      <c r="G4" s="260"/>
      <c r="H4" s="260"/>
      <c r="I4" s="260"/>
      <c r="J4" s="261"/>
    </row>
    <row r="5" spans="1:15" ht="24" customHeight="1" x14ac:dyDescent="0.2">
      <c r="A5" s="2"/>
      <c r="B5" s="31" t="s">
        <v>22</v>
      </c>
      <c r="D5" s="264" t="s">
        <v>47</v>
      </c>
      <c r="E5" s="265"/>
      <c r="F5" s="265"/>
      <c r="G5" s="265"/>
      <c r="H5" s="18" t="s">
        <v>40</v>
      </c>
      <c r="I5" s="84" t="s">
        <v>51</v>
      </c>
      <c r="J5" s="8"/>
    </row>
    <row r="6" spans="1:15" ht="15.75" customHeight="1" x14ac:dyDescent="0.2">
      <c r="A6" s="2"/>
      <c r="B6" s="28"/>
      <c r="C6" s="53"/>
      <c r="D6" s="266" t="s">
        <v>48</v>
      </c>
      <c r="E6" s="267"/>
      <c r="F6" s="267"/>
      <c r="G6" s="267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74" t="s">
        <v>50</v>
      </c>
      <c r="E7" s="268" t="s">
        <v>49</v>
      </c>
      <c r="F7" s="269"/>
      <c r="G7" s="26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52</v>
      </c>
      <c r="H8" s="18" t="s">
        <v>40</v>
      </c>
      <c r="I8" s="84" t="s">
        <v>56</v>
      </c>
      <c r="J8" s="8"/>
    </row>
    <row r="9" spans="1:15" ht="15.75" hidden="1" customHeight="1" x14ac:dyDescent="0.2">
      <c r="A9" s="2"/>
      <c r="B9" s="2"/>
      <c r="D9" s="75" t="s">
        <v>53</v>
      </c>
      <c r="H9" s="18" t="s">
        <v>34</v>
      </c>
      <c r="I9" s="84" t="s">
        <v>57</v>
      </c>
      <c r="J9" s="8"/>
    </row>
    <row r="10" spans="1:15" ht="15.75" hidden="1" customHeight="1" x14ac:dyDescent="0.2">
      <c r="A10" s="2"/>
      <c r="B10" s="35"/>
      <c r="C10" s="54"/>
      <c r="D10" s="74" t="s">
        <v>55</v>
      </c>
      <c r="E10" s="85" t="s">
        <v>54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3"/>
      <c r="E11" s="253"/>
      <c r="F11" s="253"/>
      <c r="G11" s="253"/>
      <c r="H11" s="18"/>
      <c r="I11" s="84"/>
      <c r="J11" s="8"/>
    </row>
    <row r="12" spans="1:15" ht="15.75" customHeight="1" x14ac:dyDescent="0.2">
      <c r="A12" s="2"/>
      <c r="B12" s="28"/>
      <c r="C12" s="53"/>
      <c r="D12" s="258"/>
      <c r="E12" s="258"/>
      <c r="F12" s="258"/>
      <c r="G12" s="258"/>
      <c r="H12" s="18"/>
      <c r="I12" s="22"/>
      <c r="J12" s="8"/>
    </row>
    <row r="13" spans="1:15" ht="15.75" customHeight="1" x14ac:dyDescent="0.2">
      <c r="A13" s="2"/>
      <c r="B13" s="29"/>
      <c r="C13" s="54"/>
      <c r="D13" s="74"/>
      <c r="E13" s="262"/>
      <c r="F13" s="263"/>
      <c r="G13" s="26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52"/>
      <c r="F15" s="252"/>
      <c r="G15" s="254"/>
      <c r="H15" s="254"/>
      <c r="I15" s="254" t="s">
        <v>29</v>
      </c>
      <c r="J15" s="255"/>
    </row>
    <row r="16" spans="1:15" ht="23.25" customHeight="1" x14ac:dyDescent="0.2">
      <c r="A16" s="142" t="s">
        <v>24</v>
      </c>
      <c r="B16" s="38" t="s">
        <v>24</v>
      </c>
      <c r="C16" s="59"/>
      <c r="D16" s="60"/>
      <c r="E16" s="243"/>
      <c r="F16" s="244"/>
      <c r="G16" s="243"/>
      <c r="H16" s="244"/>
      <c r="I16" s="243">
        <f>+I52+I53+I54+I55+I56+I57+I58+I59</f>
        <v>0</v>
      </c>
      <c r="J16" s="245"/>
    </row>
    <row r="17" spans="1:10" ht="23.25" customHeight="1" x14ac:dyDescent="0.2">
      <c r="A17" s="142" t="s">
        <v>25</v>
      </c>
      <c r="B17" s="38" t="s">
        <v>25</v>
      </c>
      <c r="C17" s="59"/>
      <c r="D17" s="60"/>
      <c r="E17" s="243"/>
      <c r="F17" s="244"/>
      <c r="G17" s="243"/>
      <c r="H17" s="244"/>
      <c r="I17" s="243">
        <f>+I60+I61+I63</f>
        <v>0</v>
      </c>
      <c r="J17" s="245"/>
    </row>
    <row r="18" spans="1:10" ht="23.25" customHeight="1" x14ac:dyDescent="0.2">
      <c r="A18" s="142" t="s">
        <v>26</v>
      </c>
      <c r="B18" s="38" t="s">
        <v>26</v>
      </c>
      <c r="C18" s="59"/>
      <c r="D18" s="60"/>
      <c r="E18" s="243"/>
      <c r="F18" s="244"/>
      <c r="G18" s="243"/>
      <c r="H18" s="244"/>
      <c r="I18" s="243">
        <v>0</v>
      </c>
      <c r="J18" s="245"/>
    </row>
    <row r="19" spans="1:10" ht="23.25" customHeight="1" x14ac:dyDescent="0.2">
      <c r="A19" s="142" t="s">
        <v>90</v>
      </c>
      <c r="B19" s="38" t="s">
        <v>27</v>
      </c>
      <c r="C19" s="59"/>
      <c r="D19" s="60"/>
      <c r="E19" s="243"/>
      <c r="F19" s="244"/>
      <c r="G19" s="243"/>
      <c r="H19" s="244"/>
      <c r="I19" s="243">
        <f>+I64</f>
        <v>0</v>
      </c>
      <c r="J19" s="245"/>
    </row>
    <row r="20" spans="1:10" ht="23.25" customHeight="1" x14ac:dyDescent="0.2">
      <c r="A20" s="142" t="s">
        <v>91</v>
      </c>
      <c r="B20" s="38" t="s">
        <v>28</v>
      </c>
      <c r="C20" s="59"/>
      <c r="D20" s="60"/>
      <c r="E20" s="243"/>
      <c r="F20" s="244"/>
      <c r="G20" s="243"/>
      <c r="H20" s="244"/>
      <c r="I20" s="243">
        <v>0</v>
      </c>
      <c r="J20" s="245"/>
    </row>
    <row r="21" spans="1:10" ht="23.25" customHeight="1" x14ac:dyDescent="0.2">
      <c r="A21" s="2"/>
      <c r="B21" s="48" t="s">
        <v>29</v>
      </c>
      <c r="C21" s="61"/>
      <c r="D21" s="62"/>
      <c r="E21" s="256"/>
      <c r="F21" s="257"/>
      <c r="G21" s="256"/>
      <c r="H21" s="257"/>
      <c r="I21" s="256">
        <f>+SUM(I16:J20)</f>
        <v>0</v>
      </c>
      <c r="J21" s="275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12</v>
      </c>
      <c r="F23" s="39" t="s">
        <v>0</v>
      </c>
      <c r="G23" s="273">
        <v>0</v>
      </c>
      <c r="H23" s="274"/>
      <c r="I23" s="27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12</v>
      </c>
      <c r="F24" s="39" t="s">
        <v>0</v>
      </c>
      <c r="G24" s="271">
        <v>0</v>
      </c>
      <c r="H24" s="272"/>
      <c r="I24" s="27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273">
        <f>+I21</f>
        <v>0</v>
      </c>
      <c r="H25" s="274"/>
      <c r="I25" s="27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240">
        <v>634618.31999999995</v>
      </c>
      <c r="H26" s="241"/>
      <c r="I26" s="241"/>
      <c r="J26" s="37" t="str">
        <f t="shared" si="0"/>
        <v>CZK</v>
      </c>
    </row>
    <row r="27" spans="1:10" ht="23.25" customHeight="1" thickBot="1" x14ac:dyDescent="0.25">
      <c r="A27" s="2"/>
      <c r="B27" s="31" t="s">
        <v>197</v>
      </c>
      <c r="C27" s="67"/>
      <c r="D27" s="68"/>
      <c r="E27" s="67"/>
      <c r="F27" s="16"/>
      <c r="G27" s="242">
        <f>+ZakladDPHZakl*0.21</f>
        <v>0</v>
      </c>
      <c r="H27" s="242"/>
      <c r="I27" s="242"/>
      <c r="J27" s="41" t="str">
        <f t="shared" si="0"/>
        <v>CZK</v>
      </c>
    </row>
    <row r="28" spans="1:10" ht="27.75" customHeight="1" thickBot="1" x14ac:dyDescent="0.25">
      <c r="A28" s="2"/>
      <c r="B28" s="115" t="s">
        <v>35</v>
      </c>
      <c r="C28" s="116"/>
      <c r="D28" s="116"/>
      <c r="E28" s="117"/>
      <c r="F28" s="118"/>
      <c r="G28" s="276">
        <f>+Zaokrouhleni+ZakladDPHZakl</f>
        <v>0</v>
      </c>
      <c r="H28" s="277"/>
      <c r="I28" s="277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76">
        <v>3656610.32</v>
      </c>
      <c r="H29" s="276"/>
      <c r="I29" s="276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78"/>
      <c r="E34" s="279"/>
      <c r="G34" s="280"/>
      <c r="H34" s="281"/>
      <c r="I34" s="281"/>
      <c r="J34" s="25"/>
    </row>
    <row r="35" spans="1:10" ht="12.75" customHeight="1" x14ac:dyDescent="0.2">
      <c r="A35" s="2"/>
      <c r="B35" s="2"/>
      <c r="D35" s="270" t="s">
        <v>2</v>
      </c>
      <c r="E35" s="270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58</v>
      </c>
      <c r="C39" s="282"/>
      <c r="D39" s="282"/>
      <c r="E39" s="282"/>
      <c r="F39" s="99">
        <v>0</v>
      </c>
      <c r="G39" s="100">
        <v>3021992</v>
      </c>
      <c r="H39" s="101"/>
      <c r="I39" s="102">
        <v>3021992</v>
      </c>
      <c r="J39" s="103">
        <f>IF(_xlfn.SINGLE(CenaCelkemVypocet)=0,"",I39/_xlfn.SINGLE(CenaCelkemVypocet)*100)</f>
        <v>100</v>
      </c>
    </row>
    <row r="40" spans="1:10" ht="25.5" hidden="1" customHeight="1" x14ac:dyDescent="0.2">
      <c r="A40" s="87">
        <v>2</v>
      </c>
      <c r="B40" s="104" t="s">
        <v>41</v>
      </c>
      <c r="C40" s="283" t="s">
        <v>43</v>
      </c>
      <c r="D40" s="283"/>
      <c r="E40" s="283"/>
      <c r="F40" s="105">
        <v>0</v>
      </c>
      <c r="G40" s="106">
        <v>3021992</v>
      </c>
      <c r="H40" s="106"/>
      <c r="I40" s="107">
        <v>3021992</v>
      </c>
      <c r="J40" s="108">
        <f>IF(_xlfn.SINGLE(CenaCelkemVypocet)=0,"",I40/_xlfn.SINGLE(CenaCelkemVypocet)*100)</f>
        <v>100</v>
      </c>
    </row>
    <row r="41" spans="1:10" ht="25.5" hidden="1" customHeight="1" x14ac:dyDescent="0.2">
      <c r="A41" s="87">
        <v>3</v>
      </c>
      <c r="B41" s="109" t="s">
        <v>41</v>
      </c>
      <c r="C41" s="282" t="s">
        <v>42</v>
      </c>
      <c r="D41" s="282"/>
      <c r="E41" s="282"/>
      <c r="F41" s="110">
        <v>0</v>
      </c>
      <c r="G41" s="101">
        <v>3021992</v>
      </c>
      <c r="H41" s="101"/>
      <c r="I41" s="102">
        <v>3021992</v>
      </c>
      <c r="J41" s="103">
        <f>IF(_xlfn.SINGLE(CenaCelkemVypocet)=0,"",I41/_xlfn.SINGLE(CenaCelkemVypocet)*100)</f>
        <v>100</v>
      </c>
    </row>
    <row r="42" spans="1:10" ht="25.5" hidden="1" customHeight="1" x14ac:dyDescent="0.2">
      <c r="A42" s="87"/>
      <c r="B42" s="284" t="s">
        <v>59</v>
      </c>
      <c r="C42" s="285"/>
      <c r="D42" s="285"/>
      <c r="E42" s="285"/>
      <c r="F42" s="111">
        <f>SUMIF(A39:A41,"=1",F39:F41)</f>
        <v>0</v>
      </c>
      <c r="G42" s="112">
        <f>SUMIF(A39:A41,"=1",G39:G41)</f>
        <v>3021992</v>
      </c>
      <c r="H42" s="112">
        <f>SUMIF(A39:A41,"=1",H39:H41)</f>
        <v>0</v>
      </c>
      <c r="I42" s="113">
        <f>SUMIF(A39:A41,"=1",I39:I41)</f>
        <v>3021992</v>
      </c>
      <c r="J42" s="114">
        <f>SUMIF(A39:A41,"=1",J39:J41)</f>
        <v>100</v>
      </c>
    </row>
    <row r="44" spans="1:10" x14ac:dyDescent="0.2">
      <c r="A44" t="s">
        <v>61</v>
      </c>
      <c r="B44" t="s">
        <v>62</v>
      </c>
    </row>
    <row r="45" spans="1:10" x14ac:dyDescent="0.2">
      <c r="A45" t="s">
        <v>63</v>
      </c>
      <c r="B45" t="s">
        <v>64</v>
      </c>
    </row>
    <row r="46" spans="1:10" x14ac:dyDescent="0.2">
      <c r="A46" t="s">
        <v>65</v>
      </c>
      <c r="B46" t="s">
        <v>66</v>
      </c>
    </row>
    <row r="49" spans="1:10" ht="15.75" x14ac:dyDescent="0.25">
      <c r="B49" s="123" t="s">
        <v>67</v>
      </c>
    </row>
    <row r="51" spans="1:10" ht="25.5" customHeight="1" x14ac:dyDescent="0.2">
      <c r="A51" s="125"/>
      <c r="B51" s="128" t="s">
        <v>17</v>
      </c>
      <c r="C51" s="128" t="s">
        <v>5</v>
      </c>
      <c r="D51" s="129"/>
      <c r="E51" s="129"/>
      <c r="F51" s="130" t="s">
        <v>68</v>
      </c>
      <c r="G51" s="130"/>
      <c r="H51" s="130"/>
      <c r="I51" s="130" t="s">
        <v>29</v>
      </c>
      <c r="J51" s="130" t="s">
        <v>0</v>
      </c>
    </row>
    <row r="52" spans="1:10" ht="36.75" customHeight="1" x14ac:dyDescent="0.2">
      <c r="A52" s="126"/>
      <c r="B52" s="131" t="s">
        <v>69</v>
      </c>
      <c r="C52" s="286" t="s">
        <v>70</v>
      </c>
      <c r="D52" s="287"/>
      <c r="E52" s="287"/>
      <c r="F52" s="140" t="s">
        <v>24</v>
      </c>
      <c r="G52" s="132"/>
      <c r="H52" s="132"/>
      <c r="I52" s="132">
        <f>+'1 1_1 Pol'!G8</f>
        <v>0</v>
      </c>
      <c r="J52" s="137" t="str">
        <f>IF(I65=0,"",I52/I65*100)</f>
        <v/>
      </c>
    </row>
    <row r="53" spans="1:10" ht="36.75" customHeight="1" x14ac:dyDescent="0.2">
      <c r="A53" s="126"/>
      <c r="B53" s="131" t="s">
        <v>71</v>
      </c>
      <c r="C53" s="286" t="s">
        <v>72</v>
      </c>
      <c r="D53" s="287"/>
      <c r="E53" s="287"/>
      <c r="F53" s="140" t="s">
        <v>24</v>
      </c>
      <c r="G53" s="132"/>
      <c r="H53" s="132"/>
      <c r="I53" s="132">
        <f>+'1 1_1 Pol'!G13</f>
        <v>0</v>
      </c>
      <c r="J53" s="137" t="str">
        <f>IF(I65=0,"",I53/I65*100)</f>
        <v/>
      </c>
    </row>
    <row r="54" spans="1:10" ht="36.75" customHeight="1" x14ac:dyDescent="0.2">
      <c r="A54" s="126"/>
      <c r="B54" s="131" t="s">
        <v>73</v>
      </c>
      <c r="C54" s="286" t="s">
        <v>74</v>
      </c>
      <c r="D54" s="287"/>
      <c r="E54" s="287"/>
      <c r="F54" s="140" t="s">
        <v>24</v>
      </c>
      <c r="G54" s="132"/>
      <c r="H54" s="132"/>
      <c r="I54" s="132">
        <f>+'1 1_1 Pol'!G27</f>
        <v>0</v>
      </c>
      <c r="J54" s="137" t="str">
        <f>IF(I65=0,"",I54/I65*100)</f>
        <v/>
      </c>
    </row>
    <row r="55" spans="1:10" ht="36.75" customHeight="1" x14ac:dyDescent="0.2">
      <c r="A55" s="126"/>
      <c r="B55" s="131" t="s">
        <v>75</v>
      </c>
      <c r="C55" s="286" t="s">
        <v>76</v>
      </c>
      <c r="D55" s="287"/>
      <c r="E55" s="287"/>
      <c r="F55" s="140" t="s">
        <v>24</v>
      </c>
      <c r="G55" s="132"/>
      <c r="H55" s="132"/>
      <c r="I55" s="132">
        <f>+'1 1_1 Pol'!G31</f>
        <v>0</v>
      </c>
      <c r="J55" s="137">
        <v>6.6</v>
      </c>
    </row>
    <row r="56" spans="1:10" ht="36.75" customHeight="1" x14ac:dyDescent="0.2">
      <c r="A56" s="126"/>
      <c r="B56" s="131" t="s">
        <v>77</v>
      </c>
      <c r="C56" s="286" t="s">
        <v>78</v>
      </c>
      <c r="D56" s="287"/>
      <c r="E56" s="287"/>
      <c r="F56" s="140" t="s">
        <v>24</v>
      </c>
      <c r="G56" s="132"/>
      <c r="H56" s="132"/>
      <c r="I56" s="132">
        <f>+'1 1_1 Pol'!G36</f>
        <v>0</v>
      </c>
      <c r="J56" s="137" t="str">
        <f>IF(I65=0,"",I56/I65*100)</f>
        <v/>
      </c>
    </row>
    <row r="57" spans="1:10" ht="36.75" customHeight="1" x14ac:dyDescent="0.2">
      <c r="A57" s="126"/>
      <c r="B57" s="228" t="s">
        <v>180</v>
      </c>
      <c r="C57" s="288" t="s">
        <v>181</v>
      </c>
      <c r="D57" s="289"/>
      <c r="E57" s="290"/>
      <c r="F57" s="229" t="s">
        <v>24</v>
      </c>
      <c r="G57" s="230"/>
      <c r="H57" s="230"/>
      <c r="I57" s="230">
        <f>+'1 1_1 Pol'!G44</f>
        <v>0</v>
      </c>
      <c r="J57" s="137">
        <v>3.5</v>
      </c>
    </row>
    <row r="58" spans="1:10" ht="36.75" customHeight="1" x14ac:dyDescent="0.2">
      <c r="A58" s="126"/>
      <c r="B58" s="131" t="s">
        <v>79</v>
      </c>
      <c r="C58" s="286" t="s">
        <v>80</v>
      </c>
      <c r="D58" s="287"/>
      <c r="E58" s="287"/>
      <c r="F58" s="140" t="s">
        <v>24</v>
      </c>
      <c r="G58" s="132"/>
      <c r="H58" s="132"/>
      <c r="I58" s="132">
        <f>+'1 1_1 Pol'!G39</f>
        <v>0</v>
      </c>
      <c r="J58" s="137" t="str">
        <f>IF(I65=0,"",I58/I65*100)</f>
        <v/>
      </c>
    </row>
    <row r="59" spans="1:10" ht="36.75" customHeight="1" x14ac:dyDescent="0.2">
      <c r="A59" s="126"/>
      <c r="B59" s="131" t="s">
        <v>81</v>
      </c>
      <c r="C59" s="286" t="s">
        <v>82</v>
      </c>
      <c r="D59" s="287"/>
      <c r="E59" s="287"/>
      <c r="F59" s="140" t="s">
        <v>24</v>
      </c>
      <c r="G59" s="132"/>
      <c r="H59" s="132"/>
      <c r="I59" s="132">
        <f>+'1 1_1 Pol'!G47</f>
        <v>0</v>
      </c>
      <c r="J59" s="137" t="str">
        <f>IF(I65=0,"",I59/I65*100)</f>
        <v/>
      </c>
    </row>
    <row r="60" spans="1:10" ht="36.75" customHeight="1" x14ac:dyDescent="0.2">
      <c r="A60" s="126"/>
      <c r="B60" s="131" t="s">
        <v>83</v>
      </c>
      <c r="C60" s="286" t="s">
        <v>84</v>
      </c>
      <c r="D60" s="287"/>
      <c r="E60" s="287"/>
      <c r="F60" s="140" t="s">
        <v>25</v>
      </c>
      <c r="G60" s="132"/>
      <c r="H60" s="132"/>
      <c r="I60" s="132">
        <f>+'1 1_1 Pol'!G49</f>
        <v>0</v>
      </c>
      <c r="J60" s="137" t="str">
        <f>IF(I65=0,"",I60/I65*100)</f>
        <v/>
      </c>
    </row>
    <row r="61" spans="1:10" ht="36.75" customHeight="1" x14ac:dyDescent="0.2">
      <c r="A61" s="126"/>
      <c r="B61" s="131" t="s">
        <v>85</v>
      </c>
      <c r="C61" s="286" t="s">
        <v>86</v>
      </c>
      <c r="D61" s="287"/>
      <c r="E61" s="287"/>
      <c r="F61" s="140" t="s">
        <v>25</v>
      </c>
      <c r="G61" s="132"/>
      <c r="H61" s="132"/>
      <c r="I61" s="132">
        <f>+'1 1_1 Pol'!G56</f>
        <v>0</v>
      </c>
      <c r="J61" s="137" t="str">
        <f>IF(I65=0,"",I61/I65*100)</f>
        <v/>
      </c>
    </row>
    <row r="62" spans="1:10" ht="36.75" customHeight="1" x14ac:dyDescent="0.2">
      <c r="A62" s="126"/>
      <c r="B62" s="228" t="s">
        <v>172</v>
      </c>
      <c r="C62" s="288" t="s">
        <v>173</v>
      </c>
      <c r="D62" s="289"/>
      <c r="E62" s="290"/>
      <c r="F62" s="229" t="s">
        <v>25</v>
      </c>
      <c r="G62" s="230"/>
      <c r="H62" s="230"/>
      <c r="I62" s="230">
        <f>+'1 1_1 Pol'!G64</f>
        <v>0</v>
      </c>
      <c r="J62" s="235">
        <v>0.2</v>
      </c>
    </row>
    <row r="63" spans="1:10" ht="36.75" customHeight="1" x14ac:dyDescent="0.2">
      <c r="A63" s="126"/>
      <c r="B63" s="131" t="s">
        <v>87</v>
      </c>
      <c r="C63" s="286" t="s">
        <v>88</v>
      </c>
      <c r="D63" s="287"/>
      <c r="E63" s="287"/>
      <c r="F63" s="140" t="s">
        <v>89</v>
      </c>
      <c r="G63" s="132"/>
      <c r="H63" s="132"/>
      <c r="I63" s="132">
        <f>+'1 1_1 Pol'!G69</f>
        <v>0</v>
      </c>
      <c r="J63" s="137" t="str">
        <f>IF(I65=0,"",I63/I65*100)</f>
        <v/>
      </c>
    </row>
    <row r="64" spans="1:10" ht="36.75" customHeight="1" x14ac:dyDescent="0.2">
      <c r="A64" s="126"/>
      <c r="B64" s="131" t="s">
        <v>90</v>
      </c>
      <c r="C64" s="286" t="s">
        <v>27</v>
      </c>
      <c r="D64" s="287"/>
      <c r="E64" s="287"/>
      <c r="F64" s="140" t="s">
        <v>90</v>
      </c>
      <c r="G64" s="132"/>
      <c r="H64" s="132"/>
      <c r="I64" s="132">
        <f>+'1 1_1 Pol'!G73</f>
        <v>0</v>
      </c>
      <c r="J64" s="137" t="str">
        <f>IF(I65=0,"",I64/I65*100)</f>
        <v/>
      </c>
    </row>
    <row r="65" spans="1:10" ht="25.5" customHeight="1" x14ac:dyDescent="0.2">
      <c r="A65" s="127"/>
      <c r="B65" s="133" t="s">
        <v>1</v>
      </c>
      <c r="C65" s="134"/>
      <c r="D65" s="135"/>
      <c r="E65" s="135"/>
      <c r="F65" s="141"/>
      <c r="G65" s="136"/>
      <c r="H65" s="136"/>
      <c r="I65" s="136">
        <f>SUM(I52:I64)</f>
        <v>0</v>
      </c>
      <c r="J65" s="138">
        <f>SUM(J52:J64)</f>
        <v>10.299999999999999</v>
      </c>
    </row>
    <row r="66" spans="1:10" x14ac:dyDescent="0.2">
      <c r="F66" s="86"/>
      <c r="G66" s="86"/>
      <c r="H66" s="86"/>
      <c r="I66" s="86"/>
      <c r="J66" s="139"/>
    </row>
    <row r="67" spans="1:10" x14ac:dyDescent="0.2">
      <c r="F67" s="86"/>
      <c r="G67" s="86"/>
      <c r="H67" s="86"/>
      <c r="I67" s="86"/>
      <c r="J67" s="139"/>
    </row>
    <row r="68" spans="1:10" x14ac:dyDescent="0.2">
      <c r="F68" s="86"/>
      <c r="G68" s="86"/>
      <c r="H68" s="86"/>
      <c r="I68" s="86"/>
      <c r="J68" s="13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59:E59"/>
    <mergeCell ref="C60:E60"/>
    <mergeCell ref="C61:E61"/>
    <mergeCell ref="C63:E63"/>
    <mergeCell ref="C64:E64"/>
    <mergeCell ref="C62:E62"/>
    <mergeCell ref="C53:E53"/>
    <mergeCell ref="C54:E54"/>
    <mergeCell ref="C55:E55"/>
    <mergeCell ref="C56:E56"/>
    <mergeCell ref="C58:E58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91" t="s">
        <v>6</v>
      </c>
      <c r="B1" s="291"/>
      <c r="C1" s="292"/>
      <c r="D1" s="291"/>
      <c r="E1" s="291"/>
      <c r="F1" s="291"/>
      <c r="G1" s="291"/>
    </row>
    <row r="2" spans="1:7" ht="24.95" customHeight="1" x14ac:dyDescent="0.2">
      <c r="A2" s="50" t="s">
        <v>7</v>
      </c>
      <c r="B2" s="49"/>
      <c r="C2" s="293"/>
      <c r="D2" s="293"/>
      <c r="E2" s="293"/>
      <c r="F2" s="293"/>
      <c r="G2" s="294"/>
    </row>
    <row r="3" spans="1:7" ht="24.95" customHeight="1" x14ac:dyDescent="0.2">
      <c r="A3" s="50" t="s">
        <v>8</v>
      </c>
      <c r="B3" s="49"/>
      <c r="C3" s="293"/>
      <c r="D3" s="293"/>
      <c r="E3" s="293"/>
      <c r="F3" s="293"/>
      <c r="G3" s="294"/>
    </row>
    <row r="4" spans="1:7" ht="24.95" customHeight="1" x14ac:dyDescent="0.2">
      <c r="A4" s="50" t="s">
        <v>9</v>
      </c>
      <c r="B4" s="49"/>
      <c r="C4" s="293"/>
      <c r="D4" s="293"/>
      <c r="E4" s="293"/>
      <c r="F4" s="293"/>
      <c r="G4" s="29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0C36-AC16-4AED-AC8E-6CFD15CD370E}">
  <sheetPr>
    <outlinePr summaryBelow="0"/>
  </sheetPr>
  <dimension ref="A1:AU5018"/>
  <sheetViews>
    <sheetView zoomScale="145" zoomScaleNormal="145" workbookViewId="0">
      <pane ySplit="7" topLeftCell="A70" activePane="bottomLeft" state="frozen"/>
      <selection pane="bottomLeft" activeCell="M78" sqref="M7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2" width="0" hidden="1" customWidth="1"/>
    <col min="13" max="13" width="15.85546875" bestFit="1" customWidth="1"/>
    <col min="16" max="16" width="0" hidden="1" customWidth="1"/>
    <col min="18" max="28" width="0" hidden="1" customWidth="1"/>
    <col min="40" max="40" width="73.7109375" customWidth="1"/>
  </cols>
  <sheetData>
    <row r="1" spans="1:47" ht="15.75" customHeight="1" x14ac:dyDescent="0.25">
      <c r="A1" s="300" t="s">
        <v>6</v>
      </c>
      <c r="B1" s="300"/>
      <c r="C1" s="300"/>
      <c r="D1" s="300"/>
      <c r="E1" s="300"/>
      <c r="F1" s="300"/>
      <c r="G1" s="300"/>
      <c r="T1" t="s">
        <v>92</v>
      </c>
    </row>
    <row r="2" spans="1:47" ht="24.95" customHeight="1" x14ac:dyDescent="0.2">
      <c r="A2" s="50" t="s">
        <v>7</v>
      </c>
      <c r="B2" s="49" t="s">
        <v>41</v>
      </c>
      <c r="C2" s="301" t="s">
        <v>46</v>
      </c>
      <c r="D2" s="302"/>
      <c r="E2" s="302"/>
      <c r="F2" s="302"/>
      <c r="G2" s="303"/>
      <c r="T2" t="s">
        <v>93</v>
      </c>
    </row>
    <row r="3" spans="1:47" ht="24.95" customHeight="1" x14ac:dyDescent="0.2">
      <c r="A3" s="50" t="s">
        <v>8</v>
      </c>
      <c r="B3" s="49" t="s">
        <v>41</v>
      </c>
      <c r="C3" s="301" t="s">
        <v>43</v>
      </c>
      <c r="D3" s="302"/>
      <c r="E3" s="302"/>
      <c r="F3" s="302"/>
      <c r="G3" s="303"/>
      <c r="P3" s="124" t="s">
        <v>93</v>
      </c>
      <c r="T3" t="s">
        <v>94</v>
      </c>
    </row>
    <row r="4" spans="1:47" ht="24.95" customHeight="1" x14ac:dyDescent="0.2">
      <c r="A4" s="143" t="s">
        <v>9</v>
      </c>
      <c r="B4" s="144" t="s">
        <v>95</v>
      </c>
      <c r="C4" s="304" t="s">
        <v>42</v>
      </c>
      <c r="D4" s="305"/>
      <c r="E4" s="305"/>
      <c r="F4" s="305"/>
      <c r="G4" s="306"/>
      <c r="T4" t="s">
        <v>96</v>
      </c>
    </row>
    <row r="5" spans="1:47" x14ac:dyDescent="0.2">
      <c r="D5" s="10"/>
    </row>
    <row r="6" spans="1:47" ht="26.25" thickBot="1" x14ac:dyDescent="0.25">
      <c r="A6" s="146" t="s">
        <v>97</v>
      </c>
      <c r="B6" s="148" t="s">
        <v>98</v>
      </c>
      <c r="C6" s="148" t="s">
        <v>99</v>
      </c>
      <c r="D6" s="147" t="s">
        <v>100</v>
      </c>
      <c r="E6" s="146" t="s">
        <v>101</v>
      </c>
      <c r="F6" s="145" t="s">
        <v>102</v>
      </c>
      <c r="G6" s="146" t="s">
        <v>29</v>
      </c>
      <c r="H6" s="149" t="s">
        <v>30</v>
      </c>
      <c r="I6" s="149" t="s">
        <v>103</v>
      </c>
      <c r="J6" s="149" t="s">
        <v>31</v>
      </c>
      <c r="K6" s="149" t="s">
        <v>104</v>
      </c>
      <c r="L6" s="149"/>
    </row>
    <row r="7" spans="1:47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</row>
    <row r="8" spans="1:47" x14ac:dyDescent="0.2">
      <c r="A8" s="178" t="s">
        <v>105</v>
      </c>
      <c r="B8" s="179" t="s">
        <v>69</v>
      </c>
      <c r="C8" s="188" t="s">
        <v>70</v>
      </c>
      <c r="D8" s="180"/>
      <c r="E8" s="181"/>
      <c r="F8" s="182"/>
      <c r="G8" s="183">
        <f>+G9+G11</f>
        <v>0</v>
      </c>
      <c r="H8" s="155"/>
      <c r="I8" s="155">
        <v>15042.95</v>
      </c>
      <c r="J8" s="155"/>
      <c r="K8" s="155">
        <v>58332.37</v>
      </c>
      <c r="L8" s="154"/>
      <c r="M8" s="227"/>
      <c r="T8" t="s">
        <v>106</v>
      </c>
    </row>
    <row r="9" spans="1:47" x14ac:dyDescent="0.2">
      <c r="A9" s="184">
        <v>1</v>
      </c>
      <c r="B9" s="169" t="s">
        <v>107</v>
      </c>
      <c r="C9" s="170" t="s">
        <v>108</v>
      </c>
      <c r="D9" s="171" t="s">
        <v>109</v>
      </c>
      <c r="E9" s="172">
        <v>193.44</v>
      </c>
      <c r="F9" s="173"/>
      <c r="G9" s="185">
        <f>+F9*E9</f>
        <v>0</v>
      </c>
      <c r="H9" s="163">
        <v>8.65</v>
      </c>
      <c r="I9" s="156">
        <v>1673.2560000000001</v>
      </c>
      <c r="J9" s="156">
        <v>150.36000000000001</v>
      </c>
      <c r="K9" s="156">
        <v>29085.638400000003</v>
      </c>
      <c r="L9" s="153"/>
      <c r="M9" s="150"/>
      <c r="N9" s="150"/>
      <c r="O9" s="150"/>
      <c r="P9" s="150"/>
      <c r="Q9" s="150"/>
      <c r="R9" s="150"/>
      <c r="S9" s="150"/>
      <c r="T9" s="150" t="s">
        <v>110</v>
      </c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</row>
    <row r="10" spans="1:47" outlineLevel="1" x14ac:dyDescent="0.2">
      <c r="A10" s="184"/>
      <c r="B10" s="169"/>
      <c r="C10" s="174" t="s">
        <v>111</v>
      </c>
      <c r="D10" s="175"/>
      <c r="E10" s="176">
        <v>193.44</v>
      </c>
      <c r="F10" s="173"/>
      <c r="G10" s="185"/>
      <c r="H10" s="153"/>
      <c r="I10" s="153"/>
      <c r="J10" s="153"/>
      <c r="K10" s="153"/>
      <c r="L10" s="153"/>
      <c r="M10" s="150"/>
      <c r="N10" s="150"/>
      <c r="O10" s="150"/>
      <c r="P10" s="150"/>
      <c r="Q10" s="150"/>
      <c r="R10" s="150"/>
      <c r="S10" s="150"/>
      <c r="T10" s="150" t="s">
        <v>112</v>
      </c>
      <c r="U10" s="150">
        <v>0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</row>
    <row r="11" spans="1:47" ht="22.5" x14ac:dyDescent="0.2">
      <c r="A11" s="184">
        <v>2</v>
      </c>
      <c r="B11" s="169" t="s">
        <v>113</v>
      </c>
      <c r="C11" s="170" t="s">
        <v>114</v>
      </c>
      <c r="D11" s="171" t="s">
        <v>115</v>
      </c>
      <c r="E11" s="172">
        <v>28.95</v>
      </c>
      <c r="F11" s="173"/>
      <c r="G11" s="185">
        <f>+F11*E11</f>
        <v>0</v>
      </c>
      <c r="H11" s="163">
        <v>461.82</v>
      </c>
      <c r="I11" s="156">
        <v>13369.689</v>
      </c>
      <c r="J11" s="156">
        <v>1010.25</v>
      </c>
      <c r="K11" s="156">
        <v>29246.737499999999</v>
      </c>
      <c r="L11" s="153"/>
      <c r="M11" s="150"/>
      <c r="N11" s="150"/>
      <c r="O11" s="150"/>
      <c r="P11" s="150"/>
      <c r="Q11" s="150"/>
      <c r="R11" s="150"/>
      <c r="S11" s="150"/>
      <c r="T11" s="150" t="s">
        <v>110</v>
      </c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</row>
    <row r="12" spans="1:47" outlineLevel="1" x14ac:dyDescent="0.2">
      <c r="A12" s="184"/>
      <c r="B12" s="169"/>
      <c r="C12" s="174" t="s">
        <v>116</v>
      </c>
      <c r="D12" s="175"/>
      <c r="E12" s="176">
        <v>28.95</v>
      </c>
      <c r="F12" s="173"/>
      <c r="G12" s="185"/>
      <c r="H12" s="153"/>
      <c r="I12" s="153"/>
      <c r="J12" s="153"/>
      <c r="K12" s="153"/>
      <c r="L12" s="153"/>
      <c r="M12" s="150"/>
      <c r="N12" s="150"/>
      <c r="O12" s="150"/>
      <c r="P12" s="150"/>
      <c r="Q12" s="150"/>
      <c r="R12" s="150"/>
      <c r="S12" s="150"/>
      <c r="T12" s="150" t="s">
        <v>112</v>
      </c>
      <c r="U12" s="150">
        <v>0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</row>
    <row r="13" spans="1:47" x14ac:dyDescent="0.2">
      <c r="A13" s="189" t="s">
        <v>105</v>
      </c>
      <c r="B13" s="190" t="s">
        <v>71</v>
      </c>
      <c r="C13" s="191" t="s">
        <v>216</v>
      </c>
      <c r="D13" s="192"/>
      <c r="E13" s="193"/>
      <c r="F13" s="194"/>
      <c r="G13" s="195">
        <f>+G14+G15+G18+G21+G24</f>
        <v>0</v>
      </c>
      <c r="H13" s="155"/>
      <c r="I13" s="155">
        <v>2781.98</v>
      </c>
      <c r="J13" s="155"/>
      <c r="K13" s="155">
        <v>22845.3</v>
      </c>
      <c r="L13" s="154"/>
      <c r="T13" t="s">
        <v>106</v>
      </c>
    </row>
    <row r="14" spans="1:47" x14ac:dyDescent="0.2">
      <c r="A14" s="184">
        <v>3</v>
      </c>
      <c r="B14" s="169" t="s">
        <v>117</v>
      </c>
      <c r="C14" s="170" t="s">
        <v>211</v>
      </c>
      <c r="D14" s="171" t="s">
        <v>115</v>
      </c>
      <c r="E14" s="172">
        <v>19.7</v>
      </c>
      <c r="F14" s="173"/>
      <c r="G14" s="185">
        <f>+F14*E14</f>
        <v>0</v>
      </c>
      <c r="H14" s="164">
        <v>0</v>
      </c>
      <c r="I14" s="157">
        <v>0</v>
      </c>
      <c r="J14" s="157">
        <v>298.35000000000002</v>
      </c>
      <c r="K14" s="157">
        <v>5877.4949999999999</v>
      </c>
      <c r="L14" s="153"/>
      <c r="M14" s="150"/>
      <c r="N14" s="150"/>
      <c r="O14" s="150"/>
      <c r="P14" s="150"/>
      <c r="Q14" s="150"/>
      <c r="R14" s="150"/>
      <c r="S14" s="150"/>
      <c r="T14" s="150" t="s">
        <v>110</v>
      </c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</row>
    <row r="15" spans="1:47" x14ac:dyDescent="0.2">
      <c r="A15" s="184">
        <v>4</v>
      </c>
      <c r="B15" s="169" t="s">
        <v>118</v>
      </c>
      <c r="C15" s="170" t="s">
        <v>212</v>
      </c>
      <c r="D15" s="171" t="s">
        <v>115</v>
      </c>
      <c r="E15" s="172">
        <v>32.423999999999999</v>
      </c>
      <c r="F15" s="173"/>
      <c r="G15" s="185">
        <f>+F15*E15</f>
        <v>0</v>
      </c>
      <c r="H15" s="163">
        <v>65.430000000000007</v>
      </c>
      <c r="I15" s="156">
        <v>2121.5023200000001</v>
      </c>
      <c r="J15" s="156">
        <v>254.65</v>
      </c>
      <c r="K15" s="156">
        <v>8256.7716</v>
      </c>
      <c r="L15" s="153"/>
      <c r="M15" s="150"/>
      <c r="N15" s="150"/>
      <c r="O15" s="150"/>
      <c r="P15" s="150"/>
      <c r="Q15" s="150"/>
      <c r="R15" s="150"/>
      <c r="S15" s="150"/>
      <c r="T15" s="150" t="s">
        <v>110</v>
      </c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</row>
    <row r="16" spans="1:47" outlineLevel="1" x14ac:dyDescent="0.2">
      <c r="A16" s="184"/>
      <c r="B16" s="169"/>
      <c r="C16" s="297" t="s">
        <v>198</v>
      </c>
      <c r="D16" s="298"/>
      <c r="E16" s="298"/>
      <c r="F16" s="298"/>
      <c r="G16" s="299"/>
      <c r="H16" s="153"/>
      <c r="I16" s="153"/>
      <c r="J16" s="153"/>
      <c r="K16" s="153"/>
      <c r="L16" s="153"/>
      <c r="M16" s="150"/>
      <c r="N16" s="150"/>
      <c r="O16" s="150"/>
      <c r="P16" s="150"/>
      <c r="Q16" s="150"/>
      <c r="R16" s="150"/>
      <c r="S16" s="150"/>
      <c r="T16" s="150" t="s">
        <v>119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</row>
    <row r="17" spans="1:47" outlineLevel="1" x14ac:dyDescent="0.2">
      <c r="A17" s="184"/>
      <c r="B17" s="169"/>
      <c r="C17" s="174" t="s">
        <v>185</v>
      </c>
      <c r="D17" s="175"/>
      <c r="E17" s="176">
        <v>32.423999999999999</v>
      </c>
      <c r="F17" s="173"/>
      <c r="G17" s="185"/>
      <c r="H17" s="153"/>
      <c r="I17" s="153"/>
      <c r="J17" s="153"/>
      <c r="K17" s="153"/>
      <c r="L17" s="153"/>
      <c r="M17" s="150"/>
      <c r="N17" s="150"/>
      <c r="O17" s="150"/>
      <c r="P17" s="150"/>
      <c r="Q17" s="150"/>
      <c r="R17" s="150"/>
      <c r="S17" s="150"/>
      <c r="T17" s="150" t="s">
        <v>112</v>
      </c>
      <c r="U17" s="150">
        <v>0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</row>
    <row r="18" spans="1:47" x14ac:dyDescent="0.2">
      <c r="A18" s="184">
        <v>5</v>
      </c>
      <c r="B18" s="169" t="s">
        <v>120</v>
      </c>
      <c r="C18" s="170" t="s">
        <v>121</v>
      </c>
      <c r="D18" s="171" t="s">
        <v>115</v>
      </c>
      <c r="E18" s="172">
        <v>32.423999999999999</v>
      </c>
      <c r="F18" s="173"/>
      <c r="G18" s="185">
        <f>+F18*E18</f>
        <v>0</v>
      </c>
      <c r="H18" s="163">
        <v>20.37</v>
      </c>
      <c r="I18" s="156">
        <v>660.47688000000005</v>
      </c>
      <c r="J18" s="156">
        <v>268.66000000000003</v>
      </c>
      <c r="K18" s="156">
        <v>8711.0318400000015</v>
      </c>
      <c r="L18" s="153"/>
      <c r="M18" s="150"/>
      <c r="N18" s="150"/>
      <c r="O18" s="150"/>
      <c r="P18" s="150"/>
      <c r="Q18" s="150"/>
      <c r="R18" s="150"/>
      <c r="S18" s="150"/>
      <c r="T18" s="150" t="s">
        <v>110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</row>
    <row r="19" spans="1:47" outlineLevel="1" x14ac:dyDescent="0.2">
      <c r="A19" s="184"/>
      <c r="B19" s="169"/>
      <c r="C19" s="174" t="s">
        <v>185</v>
      </c>
      <c r="D19" s="175"/>
      <c r="E19" s="176">
        <v>32.423999999999999</v>
      </c>
      <c r="F19" s="173"/>
      <c r="G19" s="185"/>
      <c r="H19" s="153"/>
      <c r="I19" s="153"/>
      <c r="J19" s="153"/>
      <c r="K19" s="153"/>
      <c r="L19" s="153"/>
      <c r="M19" s="150"/>
      <c r="N19" s="150"/>
      <c r="O19" s="150"/>
      <c r="P19" s="150"/>
      <c r="Q19" s="150"/>
      <c r="R19" s="150"/>
      <c r="S19" s="150"/>
      <c r="T19" s="150" t="s">
        <v>112</v>
      </c>
      <c r="U19" s="150">
        <v>0</v>
      </c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</row>
    <row r="20" spans="1:47" ht="22.5" outlineLevel="1" x14ac:dyDescent="0.2">
      <c r="A20" s="184"/>
      <c r="B20" s="169"/>
      <c r="C20" s="177" t="s">
        <v>198</v>
      </c>
      <c r="D20" s="175"/>
      <c r="E20" s="176"/>
      <c r="F20" s="173"/>
      <c r="G20" s="185"/>
      <c r="H20" s="153"/>
      <c r="I20" s="153"/>
      <c r="J20" s="153"/>
      <c r="K20" s="153"/>
      <c r="L20" s="153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</row>
    <row r="21" spans="1:47" ht="22.5" outlineLevel="1" x14ac:dyDescent="0.2">
      <c r="A21" s="184">
        <v>6</v>
      </c>
      <c r="B21" s="169" t="s">
        <v>118</v>
      </c>
      <c r="C21" s="170" t="s">
        <v>199</v>
      </c>
      <c r="D21" s="171" t="s">
        <v>188</v>
      </c>
      <c r="E21" s="172">
        <v>7</v>
      </c>
      <c r="F21" s="173"/>
      <c r="G21" s="185">
        <f>+F21*E21</f>
        <v>0</v>
      </c>
      <c r="H21" s="153"/>
      <c r="I21" s="153"/>
      <c r="J21" s="153"/>
      <c r="K21" s="153"/>
      <c r="L21" s="153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</row>
    <row r="22" spans="1:47" ht="27.75" customHeight="1" outlineLevel="1" x14ac:dyDescent="0.2">
      <c r="A22" s="184"/>
      <c r="B22" s="169"/>
      <c r="C22" s="177" t="s">
        <v>198</v>
      </c>
      <c r="D22" s="177"/>
      <c r="E22" s="177"/>
      <c r="F22" s="177"/>
      <c r="G22" s="187"/>
      <c r="H22" s="153"/>
      <c r="I22" s="153"/>
      <c r="J22" s="153"/>
      <c r="K22" s="153"/>
      <c r="L22" s="153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</row>
    <row r="23" spans="1:47" outlineLevel="1" x14ac:dyDescent="0.2">
      <c r="A23" s="184"/>
      <c r="B23" s="169"/>
      <c r="C23" s="174" t="s">
        <v>185</v>
      </c>
      <c r="D23" s="175"/>
      <c r="E23" s="176">
        <v>7</v>
      </c>
      <c r="F23" s="173"/>
      <c r="G23" s="185"/>
      <c r="H23" s="153"/>
      <c r="I23" s="153"/>
      <c r="J23" s="153"/>
      <c r="K23" s="153"/>
      <c r="L23" s="153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</row>
    <row r="24" spans="1:47" outlineLevel="1" x14ac:dyDescent="0.2">
      <c r="A24" s="184">
        <v>7</v>
      </c>
      <c r="B24" s="169" t="s">
        <v>213</v>
      </c>
      <c r="C24" s="170" t="s">
        <v>214</v>
      </c>
      <c r="D24" s="171" t="s">
        <v>109</v>
      </c>
      <c r="E24" s="172">
        <v>193.44</v>
      </c>
      <c r="F24" s="173"/>
      <c r="G24" s="185">
        <f>+F24*E24</f>
        <v>0</v>
      </c>
      <c r="H24" s="153"/>
      <c r="I24" s="153"/>
      <c r="J24" s="153"/>
      <c r="K24" s="153"/>
      <c r="L24" s="153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</row>
    <row r="25" spans="1:47" outlineLevel="1" x14ac:dyDescent="0.2">
      <c r="A25" s="184"/>
      <c r="B25" s="169"/>
      <c r="C25" s="174" t="s">
        <v>111</v>
      </c>
      <c r="D25" s="175"/>
      <c r="E25" s="176">
        <v>193.44</v>
      </c>
      <c r="F25" s="173"/>
      <c r="G25" s="185"/>
      <c r="H25" s="153"/>
      <c r="I25" s="153"/>
      <c r="J25" s="153"/>
      <c r="K25" s="153"/>
      <c r="L25" s="153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</row>
    <row r="26" spans="1:47" outlineLevel="1" x14ac:dyDescent="0.2">
      <c r="A26" s="184"/>
      <c r="B26" s="169"/>
      <c r="C26" s="177" t="s">
        <v>215</v>
      </c>
      <c r="D26" s="175"/>
      <c r="E26" s="176"/>
      <c r="F26" s="173"/>
      <c r="G26" s="185"/>
      <c r="H26" s="153"/>
      <c r="I26" s="153"/>
      <c r="J26" s="153"/>
      <c r="K26" s="153"/>
      <c r="L26" s="153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</row>
    <row r="27" spans="1:47" x14ac:dyDescent="0.2">
      <c r="A27" s="186" t="s">
        <v>105</v>
      </c>
      <c r="B27" s="190" t="s">
        <v>73</v>
      </c>
      <c r="C27" s="191" t="s">
        <v>74</v>
      </c>
      <c r="D27" s="192"/>
      <c r="E27" s="193"/>
      <c r="F27" s="194"/>
      <c r="G27" s="195">
        <f>+G28</f>
        <v>0</v>
      </c>
      <c r="H27" s="155"/>
      <c r="I27" s="155">
        <v>1482.83</v>
      </c>
      <c r="J27" s="155"/>
      <c r="K27" s="155">
        <v>697.99</v>
      </c>
      <c r="L27" s="154"/>
      <c r="T27" t="s">
        <v>106</v>
      </c>
    </row>
    <row r="28" spans="1:47" x14ac:dyDescent="0.2">
      <c r="A28" s="184">
        <v>8</v>
      </c>
      <c r="B28" s="169" t="s">
        <v>122</v>
      </c>
      <c r="C28" s="170" t="s">
        <v>201</v>
      </c>
      <c r="D28" s="171" t="s">
        <v>188</v>
      </c>
      <c r="E28" s="172">
        <v>3.45</v>
      </c>
      <c r="F28" s="173"/>
      <c r="G28" s="185">
        <f>+F28*E28</f>
        <v>0</v>
      </c>
      <c r="H28" s="164">
        <v>1736.33</v>
      </c>
      <c r="I28" s="157">
        <v>1482.8258199999998</v>
      </c>
      <c r="J28" s="157">
        <v>817.32</v>
      </c>
      <c r="K28" s="157">
        <v>697.99128000000007</v>
      </c>
      <c r="L28" s="153"/>
      <c r="M28" s="150"/>
      <c r="N28" s="150"/>
      <c r="O28" s="150"/>
      <c r="P28" s="150"/>
      <c r="Q28" s="150"/>
      <c r="R28" s="150"/>
      <c r="S28" s="150"/>
      <c r="T28" s="150" t="s">
        <v>110</v>
      </c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</row>
    <row r="29" spans="1:47" x14ac:dyDescent="0.2">
      <c r="A29" s="184"/>
      <c r="B29" s="169"/>
      <c r="C29" s="231" t="s">
        <v>202</v>
      </c>
      <c r="D29" s="232"/>
      <c r="E29" s="233">
        <v>3.45</v>
      </c>
      <c r="F29" s="173"/>
      <c r="G29" s="185"/>
      <c r="H29" s="159"/>
      <c r="I29" s="159"/>
      <c r="J29" s="159"/>
      <c r="K29" s="159"/>
      <c r="L29" s="153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</row>
    <row r="30" spans="1:47" ht="24" customHeight="1" x14ac:dyDescent="0.2">
      <c r="A30" s="184"/>
      <c r="B30" s="169"/>
      <c r="C30" s="307" t="s">
        <v>200</v>
      </c>
      <c r="D30" s="308"/>
      <c r="E30" s="308"/>
      <c r="F30" s="308"/>
      <c r="G30" s="185"/>
      <c r="H30" s="159"/>
      <c r="I30" s="159"/>
      <c r="J30" s="159"/>
      <c r="K30" s="159"/>
      <c r="L30" s="153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</row>
    <row r="31" spans="1:47" x14ac:dyDescent="0.2">
      <c r="A31" s="189" t="s">
        <v>105</v>
      </c>
      <c r="B31" s="190" t="s">
        <v>75</v>
      </c>
      <c r="C31" s="191" t="s">
        <v>76</v>
      </c>
      <c r="D31" s="192"/>
      <c r="E31" s="193"/>
      <c r="F31" s="194"/>
      <c r="G31" s="195">
        <f>+G32+G34</f>
        <v>0</v>
      </c>
      <c r="H31" s="155"/>
      <c r="I31" s="155">
        <v>50138.31</v>
      </c>
      <c r="J31" s="155"/>
      <c r="K31" s="155">
        <v>135180.23000000001</v>
      </c>
      <c r="L31" s="154"/>
      <c r="T31" t="s">
        <v>106</v>
      </c>
    </row>
    <row r="32" spans="1:47" x14ac:dyDescent="0.2">
      <c r="A32" s="184">
        <v>9</v>
      </c>
      <c r="B32" s="169" t="s">
        <v>123</v>
      </c>
      <c r="C32" s="170" t="s">
        <v>124</v>
      </c>
      <c r="D32" s="171" t="s">
        <v>109</v>
      </c>
      <c r="E32" s="172">
        <v>193.44</v>
      </c>
      <c r="F32" s="173"/>
      <c r="G32" s="185">
        <f>+F32*E32</f>
        <v>0</v>
      </c>
      <c r="H32" s="163">
        <v>132.16</v>
      </c>
      <c r="I32" s="156">
        <v>25565.0304</v>
      </c>
      <c r="J32" s="156">
        <v>626.24</v>
      </c>
      <c r="K32" s="156">
        <v>121139.8656</v>
      </c>
      <c r="L32" s="153"/>
      <c r="M32" s="150"/>
      <c r="N32" s="150"/>
      <c r="O32" s="150"/>
      <c r="P32" s="150"/>
      <c r="Q32" s="150"/>
      <c r="R32" s="150"/>
      <c r="S32" s="150"/>
      <c r="T32" s="150" t="s">
        <v>110</v>
      </c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</row>
    <row r="33" spans="1:47" outlineLevel="1" x14ac:dyDescent="0.2">
      <c r="A33" s="184"/>
      <c r="B33" s="169"/>
      <c r="C33" s="174" t="s">
        <v>111</v>
      </c>
      <c r="D33" s="175"/>
      <c r="E33" s="176">
        <v>193.44</v>
      </c>
      <c r="F33" s="173"/>
      <c r="G33" s="185"/>
      <c r="H33" s="153"/>
      <c r="I33" s="153"/>
      <c r="J33" s="153"/>
      <c r="K33" s="153"/>
      <c r="L33" s="153"/>
      <c r="M33" s="150"/>
      <c r="N33" s="150"/>
      <c r="O33" s="150"/>
      <c r="P33" s="150"/>
      <c r="Q33" s="150"/>
      <c r="R33" s="150"/>
      <c r="S33" s="150"/>
      <c r="T33" s="150" t="s">
        <v>112</v>
      </c>
      <c r="U33" s="150">
        <v>0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</row>
    <row r="34" spans="1:47" ht="22.5" x14ac:dyDescent="0.2">
      <c r="A34" s="184">
        <v>10</v>
      </c>
      <c r="B34" s="169" t="s">
        <v>125</v>
      </c>
      <c r="C34" s="170" t="s">
        <v>126</v>
      </c>
      <c r="D34" s="171" t="s">
        <v>109</v>
      </c>
      <c r="E34" s="172">
        <v>32.14</v>
      </c>
      <c r="F34" s="173"/>
      <c r="G34" s="185">
        <f>+F34*E34</f>
        <v>0</v>
      </c>
      <c r="H34" s="163">
        <v>764.57</v>
      </c>
      <c r="I34" s="156">
        <v>24573.2798</v>
      </c>
      <c r="J34" s="156">
        <v>436.85</v>
      </c>
      <c r="K34" s="156">
        <v>14040.359</v>
      </c>
      <c r="L34" s="153"/>
      <c r="M34" s="150"/>
      <c r="N34" s="150"/>
      <c r="O34" s="150"/>
      <c r="P34" s="150"/>
      <c r="Q34" s="150"/>
      <c r="R34" s="150"/>
      <c r="S34" s="150"/>
      <c r="T34" s="150" t="s">
        <v>110</v>
      </c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</row>
    <row r="35" spans="1:47" outlineLevel="1" x14ac:dyDescent="0.2">
      <c r="A35" s="184"/>
      <c r="B35" s="169"/>
      <c r="C35" s="174" t="s">
        <v>127</v>
      </c>
      <c r="D35" s="175"/>
      <c r="E35" s="176">
        <v>32.14</v>
      </c>
      <c r="F35" s="173"/>
      <c r="G35" s="185"/>
      <c r="H35" s="153"/>
      <c r="I35" s="153"/>
      <c r="J35" s="153"/>
      <c r="K35" s="153"/>
      <c r="L35" s="153"/>
      <c r="M35" s="150"/>
      <c r="N35" s="150"/>
      <c r="O35" s="150"/>
      <c r="P35" s="150"/>
      <c r="Q35" s="150"/>
      <c r="R35" s="150"/>
      <c r="S35" s="150"/>
      <c r="T35" s="150" t="s">
        <v>112</v>
      </c>
      <c r="U35" s="150">
        <v>0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</row>
    <row r="36" spans="1:47" x14ac:dyDescent="0.2">
      <c r="A36" s="189" t="s">
        <v>105</v>
      </c>
      <c r="B36" s="190" t="s">
        <v>77</v>
      </c>
      <c r="C36" s="191" t="s">
        <v>78</v>
      </c>
      <c r="D36" s="192"/>
      <c r="E36" s="193"/>
      <c r="F36" s="194"/>
      <c r="G36" s="195">
        <f>+G37</f>
        <v>0</v>
      </c>
      <c r="H36" s="155"/>
      <c r="I36" s="155">
        <v>3.23</v>
      </c>
      <c r="J36" s="155"/>
      <c r="K36" s="155">
        <v>6493.27</v>
      </c>
      <c r="L36" s="154"/>
      <c r="T36" t="s">
        <v>106</v>
      </c>
    </row>
    <row r="37" spans="1:47" x14ac:dyDescent="0.2">
      <c r="A37" s="184">
        <v>11</v>
      </c>
      <c r="B37" s="169" t="s">
        <v>128</v>
      </c>
      <c r="C37" s="170" t="s">
        <v>129</v>
      </c>
      <c r="D37" s="171" t="s">
        <v>115</v>
      </c>
      <c r="E37" s="172">
        <v>2.5</v>
      </c>
      <c r="F37" s="173"/>
      <c r="G37" s="185">
        <f>+F37*E37</f>
        <v>0</v>
      </c>
      <c r="H37" s="163">
        <v>1.29</v>
      </c>
      <c r="I37" s="156">
        <v>3.2250000000000001</v>
      </c>
      <c r="J37" s="156">
        <v>2597.31</v>
      </c>
      <c r="K37" s="156">
        <v>6493.2749999999996</v>
      </c>
      <c r="L37" s="153"/>
      <c r="M37" s="150"/>
      <c r="N37" s="150"/>
      <c r="O37" s="150"/>
      <c r="P37" s="150"/>
      <c r="Q37" s="150"/>
      <c r="R37" s="150"/>
      <c r="S37" s="150"/>
      <c r="T37" s="150" t="s">
        <v>110</v>
      </c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</row>
    <row r="38" spans="1:47" outlineLevel="1" x14ac:dyDescent="0.2">
      <c r="A38" s="184"/>
      <c r="B38" s="169"/>
      <c r="C38" s="297" t="s">
        <v>130</v>
      </c>
      <c r="D38" s="298"/>
      <c r="E38" s="298"/>
      <c r="F38" s="298"/>
      <c r="G38" s="299"/>
      <c r="H38" s="153"/>
      <c r="I38" s="153"/>
      <c r="J38" s="153"/>
      <c r="K38" s="153"/>
      <c r="L38" s="153"/>
      <c r="M38" s="150"/>
      <c r="N38" s="150"/>
      <c r="O38" s="150"/>
      <c r="P38" s="150"/>
      <c r="Q38" s="150"/>
      <c r="R38" s="150"/>
      <c r="S38" s="150"/>
      <c r="T38" s="150" t="s">
        <v>119</v>
      </c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</row>
    <row r="39" spans="1:47" x14ac:dyDescent="0.2">
      <c r="A39" s="189" t="s">
        <v>105</v>
      </c>
      <c r="B39" s="190" t="s">
        <v>79</v>
      </c>
      <c r="C39" s="191" t="s">
        <v>80</v>
      </c>
      <c r="D39" s="192"/>
      <c r="E39" s="193"/>
      <c r="F39" s="194"/>
      <c r="G39" s="195">
        <f>+G40+G42</f>
        <v>0</v>
      </c>
      <c r="H39" s="155"/>
      <c r="I39" s="155">
        <v>4271.1499999999996</v>
      </c>
      <c r="J39" s="155"/>
      <c r="K39" s="155">
        <v>52551.78</v>
      </c>
      <c r="L39" s="154"/>
      <c r="T39" t="s">
        <v>106</v>
      </c>
    </row>
    <row r="40" spans="1:47" x14ac:dyDescent="0.2">
      <c r="A40" s="184">
        <v>12</v>
      </c>
      <c r="B40" s="169" t="s">
        <v>131</v>
      </c>
      <c r="C40" s="170" t="s">
        <v>132</v>
      </c>
      <c r="D40" s="171" t="s">
        <v>115</v>
      </c>
      <c r="E40" s="172">
        <v>10</v>
      </c>
      <c r="F40" s="173"/>
      <c r="G40" s="185">
        <f>+F40*E40</f>
        <v>0</v>
      </c>
      <c r="H40" s="164">
        <v>0</v>
      </c>
      <c r="I40" s="157">
        <v>0</v>
      </c>
      <c r="J40" s="157">
        <v>1647.65</v>
      </c>
      <c r="K40" s="157">
        <v>16476.5</v>
      </c>
      <c r="L40" s="153"/>
      <c r="M40" s="150"/>
      <c r="N40" s="150"/>
      <c r="O40" s="150"/>
      <c r="P40" s="150"/>
      <c r="Q40" s="150"/>
      <c r="R40" s="150"/>
      <c r="S40" s="150"/>
      <c r="T40" s="150" t="s">
        <v>110</v>
      </c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</row>
    <row r="41" spans="1:47" x14ac:dyDescent="0.2">
      <c r="A41" s="184"/>
      <c r="B41" s="169"/>
      <c r="C41" s="297" t="s">
        <v>210</v>
      </c>
      <c r="D41" s="298"/>
      <c r="E41" s="298"/>
      <c r="F41" s="298"/>
      <c r="G41" s="299"/>
      <c r="H41" s="164"/>
      <c r="I41" s="157"/>
      <c r="J41" s="157"/>
      <c r="K41" s="157"/>
      <c r="L41" s="153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</row>
    <row r="42" spans="1:47" x14ac:dyDescent="0.2">
      <c r="A42" s="184">
        <v>13</v>
      </c>
      <c r="B42" s="169" t="s">
        <v>133</v>
      </c>
      <c r="C42" s="170" t="s">
        <v>134</v>
      </c>
      <c r="D42" s="171" t="s">
        <v>115</v>
      </c>
      <c r="E42" s="172">
        <v>84.980999999999995</v>
      </c>
      <c r="F42" s="173"/>
      <c r="G42" s="185">
        <f>+F42*E42</f>
        <v>0</v>
      </c>
      <c r="H42" s="163">
        <v>50.26</v>
      </c>
      <c r="I42" s="156">
        <v>4271.1450599999998</v>
      </c>
      <c r="J42" s="156">
        <v>424.51</v>
      </c>
      <c r="K42" s="156">
        <v>36075.284309999995</v>
      </c>
      <c r="L42" s="153"/>
      <c r="M42" s="150"/>
      <c r="N42" s="150"/>
      <c r="O42" s="150"/>
      <c r="P42" s="150"/>
      <c r="Q42" s="150"/>
      <c r="R42" s="150"/>
      <c r="S42" s="150"/>
      <c r="T42" s="150" t="s">
        <v>110</v>
      </c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</row>
    <row r="43" spans="1:47" outlineLevel="1" x14ac:dyDescent="0.2">
      <c r="A43" s="184"/>
      <c r="B43" s="169"/>
      <c r="C43" s="174" t="s">
        <v>135</v>
      </c>
      <c r="D43" s="175"/>
      <c r="E43" s="176">
        <v>84.980999999999995</v>
      </c>
      <c r="F43" s="173"/>
      <c r="G43" s="185"/>
      <c r="H43" s="153"/>
      <c r="I43" s="153"/>
      <c r="J43" s="153"/>
      <c r="K43" s="153"/>
      <c r="L43" s="153"/>
      <c r="M43" s="150"/>
      <c r="N43" s="150"/>
      <c r="O43" s="150"/>
      <c r="P43" s="150"/>
      <c r="Q43" s="150"/>
      <c r="R43" s="150"/>
      <c r="S43" s="150"/>
      <c r="T43" s="150" t="s">
        <v>112</v>
      </c>
      <c r="U43" s="150">
        <v>0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</row>
    <row r="44" spans="1:47" outlineLevel="1" x14ac:dyDescent="0.2">
      <c r="A44" s="197" t="s">
        <v>105</v>
      </c>
      <c r="B44" s="198" t="s">
        <v>180</v>
      </c>
      <c r="C44" s="199" t="s">
        <v>181</v>
      </c>
      <c r="D44" s="200"/>
      <c r="E44" s="201"/>
      <c r="F44" s="202"/>
      <c r="G44" s="196">
        <f>SUMIF(R45:R46,"&lt;&gt;NOR",G45:G46)</f>
        <v>0</v>
      </c>
      <c r="H44" s="153"/>
      <c r="I44" s="153"/>
      <c r="J44" s="153"/>
      <c r="K44" s="153"/>
      <c r="L44" s="153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</row>
    <row r="45" spans="1:47" outlineLevel="1" x14ac:dyDescent="0.2">
      <c r="A45" s="184">
        <v>14</v>
      </c>
      <c r="B45" s="168" t="s">
        <v>182</v>
      </c>
      <c r="C45" s="203" t="s">
        <v>183</v>
      </c>
      <c r="D45" s="204" t="s">
        <v>115</v>
      </c>
      <c r="E45" s="205">
        <f>+E46</f>
        <v>90</v>
      </c>
      <c r="F45" s="206"/>
      <c r="G45" s="207">
        <f>ROUND(E45*F45,2)</f>
        <v>0</v>
      </c>
      <c r="H45" s="153"/>
      <c r="I45" s="153"/>
      <c r="J45" s="153"/>
      <c r="K45" s="153"/>
      <c r="L45" s="153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</row>
    <row r="46" spans="1:47" ht="22.5" outlineLevel="1" x14ac:dyDescent="0.2">
      <c r="A46" s="184"/>
      <c r="B46" s="168"/>
      <c r="C46" s="208" t="s">
        <v>184</v>
      </c>
      <c r="D46" s="209"/>
      <c r="E46" s="210">
        <f>30*3</f>
        <v>90</v>
      </c>
      <c r="F46" s="211"/>
      <c r="G46" s="207"/>
      <c r="H46" s="153"/>
      <c r="I46" s="153"/>
      <c r="J46" s="153"/>
      <c r="K46" s="153"/>
      <c r="L46" s="153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</row>
    <row r="47" spans="1:47" x14ac:dyDescent="0.2">
      <c r="A47" s="189" t="s">
        <v>105</v>
      </c>
      <c r="B47" s="190" t="s">
        <v>81</v>
      </c>
      <c r="C47" s="191" t="s">
        <v>82</v>
      </c>
      <c r="D47" s="192"/>
      <c r="E47" s="193"/>
      <c r="F47" s="194"/>
      <c r="G47" s="195">
        <f>+G48</f>
        <v>0</v>
      </c>
      <c r="H47" s="155"/>
      <c r="I47" s="155">
        <v>0</v>
      </c>
      <c r="J47" s="155"/>
      <c r="K47" s="155">
        <v>6414.2</v>
      </c>
      <c r="L47" s="154"/>
      <c r="M47" s="86"/>
      <c r="T47" t="s">
        <v>106</v>
      </c>
    </row>
    <row r="48" spans="1:47" x14ac:dyDescent="0.2">
      <c r="A48" s="184">
        <v>15</v>
      </c>
      <c r="B48" s="169" t="s">
        <v>136</v>
      </c>
      <c r="C48" s="170" t="s">
        <v>137</v>
      </c>
      <c r="D48" s="171" t="s">
        <v>138</v>
      </c>
      <c r="E48" s="172">
        <v>3.4302899999999998</v>
      </c>
      <c r="F48" s="173"/>
      <c r="G48" s="185">
        <f>+F48*E48</f>
        <v>0</v>
      </c>
      <c r="H48" s="164">
        <v>0</v>
      </c>
      <c r="I48" s="157">
        <v>0</v>
      </c>
      <c r="J48" s="157">
        <v>1869.87</v>
      </c>
      <c r="K48" s="157">
        <v>6414.1963622999992</v>
      </c>
      <c r="L48" s="153"/>
      <c r="M48" s="150"/>
      <c r="N48" s="150"/>
      <c r="O48" s="150"/>
      <c r="P48" s="150"/>
      <c r="Q48" s="150"/>
      <c r="R48" s="150"/>
      <c r="S48" s="150"/>
      <c r="T48" s="150" t="s">
        <v>139</v>
      </c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</row>
    <row r="49" spans="1:47" x14ac:dyDescent="0.2">
      <c r="A49" s="189" t="s">
        <v>105</v>
      </c>
      <c r="B49" s="190" t="s">
        <v>83</v>
      </c>
      <c r="C49" s="191" t="s">
        <v>84</v>
      </c>
      <c r="D49" s="192"/>
      <c r="E49" s="193"/>
      <c r="F49" s="194"/>
      <c r="G49" s="195">
        <f>+G50+G53</f>
        <v>0</v>
      </c>
      <c r="H49" s="155"/>
      <c r="I49" s="155">
        <v>30807.15</v>
      </c>
      <c r="J49" s="155"/>
      <c r="K49" s="155">
        <v>39150.379999999997</v>
      </c>
      <c r="L49" s="154"/>
      <c r="T49" t="s">
        <v>106</v>
      </c>
    </row>
    <row r="50" spans="1:47" x14ac:dyDescent="0.2">
      <c r="A50" s="184">
        <v>16</v>
      </c>
      <c r="B50" s="169" t="s">
        <v>140</v>
      </c>
      <c r="C50" s="170" t="s">
        <v>141</v>
      </c>
      <c r="D50" s="171" t="s">
        <v>109</v>
      </c>
      <c r="E50" s="172">
        <v>32.14</v>
      </c>
      <c r="F50" s="173"/>
      <c r="G50" s="185">
        <f>+F50*E50</f>
        <v>0</v>
      </c>
      <c r="H50" s="163">
        <v>958.53</v>
      </c>
      <c r="I50" s="156">
        <v>30807.154200000001</v>
      </c>
      <c r="J50" s="156">
        <v>992.53</v>
      </c>
      <c r="K50" s="156">
        <v>31899.914199999999</v>
      </c>
      <c r="L50" s="153"/>
      <c r="M50" s="150"/>
      <c r="N50" s="150"/>
      <c r="O50" s="150"/>
      <c r="P50" s="150"/>
      <c r="Q50" s="150"/>
      <c r="R50" s="150"/>
      <c r="S50" s="150"/>
      <c r="T50" s="150" t="s">
        <v>110</v>
      </c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</row>
    <row r="51" spans="1:47" x14ac:dyDescent="0.2">
      <c r="A51" s="184"/>
      <c r="B51" s="169"/>
      <c r="C51" s="307" t="s">
        <v>203</v>
      </c>
      <c r="D51" s="308"/>
      <c r="E51" s="308"/>
      <c r="F51" s="308"/>
      <c r="G51" s="234"/>
      <c r="H51" s="153"/>
      <c r="I51" s="153"/>
      <c r="J51" s="153"/>
      <c r="K51" s="153"/>
      <c r="L51" s="153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</row>
    <row r="52" spans="1:47" outlineLevel="1" x14ac:dyDescent="0.2">
      <c r="A52" s="184"/>
      <c r="B52" s="169"/>
      <c r="C52" s="174" t="s">
        <v>142</v>
      </c>
      <c r="D52" s="175"/>
      <c r="E52" s="176">
        <v>32.14</v>
      </c>
      <c r="F52" s="173"/>
      <c r="G52" s="185"/>
      <c r="H52" s="153"/>
      <c r="I52" s="153"/>
      <c r="J52" s="153"/>
      <c r="K52" s="153"/>
      <c r="L52" s="153"/>
      <c r="M52" s="150"/>
      <c r="N52" s="150"/>
      <c r="O52" s="150"/>
      <c r="P52" s="150"/>
      <c r="Q52" s="150"/>
      <c r="R52" s="150"/>
      <c r="S52" s="150"/>
      <c r="T52" s="150" t="s">
        <v>112</v>
      </c>
      <c r="U52" s="150">
        <v>0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</row>
    <row r="53" spans="1:47" x14ac:dyDescent="0.2">
      <c r="A53" s="184">
        <v>17</v>
      </c>
      <c r="B53" s="169" t="s">
        <v>143</v>
      </c>
      <c r="C53" s="170" t="s">
        <v>186</v>
      </c>
      <c r="D53" s="171" t="s">
        <v>109</v>
      </c>
      <c r="E53" s="172">
        <v>32.14</v>
      </c>
      <c r="F53" s="173"/>
      <c r="G53" s="185">
        <f>+F53*E53</f>
        <v>0</v>
      </c>
      <c r="H53" s="163">
        <v>0</v>
      </c>
      <c r="I53" s="156">
        <v>0</v>
      </c>
      <c r="J53" s="156">
        <v>225.59</v>
      </c>
      <c r="K53" s="156">
        <v>7250.4625999999998</v>
      </c>
      <c r="L53" s="153"/>
      <c r="M53" s="150"/>
      <c r="N53" s="150"/>
      <c r="O53" s="150"/>
      <c r="P53" s="150"/>
      <c r="Q53" s="150"/>
      <c r="R53" s="150"/>
      <c r="S53" s="150"/>
      <c r="T53" s="150" t="s">
        <v>110</v>
      </c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</row>
    <row r="54" spans="1:47" ht="22.5" x14ac:dyDescent="0.2">
      <c r="A54" s="184"/>
      <c r="B54" s="169"/>
      <c r="C54" s="177" t="s">
        <v>187</v>
      </c>
      <c r="D54" s="171"/>
      <c r="E54" s="172"/>
      <c r="F54" s="173"/>
      <c r="G54" s="185"/>
      <c r="H54" s="153"/>
      <c r="I54" s="153"/>
      <c r="J54" s="153"/>
      <c r="K54" s="153"/>
      <c r="L54" s="153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</row>
    <row r="55" spans="1:47" outlineLevel="1" x14ac:dyDescent="0.2">
      <c r="A55" s="184"/>
      <c r="B55" s="169"/>
      <c r="C55" s="174" t="s">
        <v>144</v>
      </c>
      <c r="D55" s="175"/>
      <c r="E55" s="176">
        <v>32.14</v>
      </c>
      <c r="F55" s="173"/>
      <c r="G55" s="185"/>
      <c r="H55" s="153"/>
      <c r="I55" s="153"/>
      <c r="J55" s="153"/>
      <c r="K55" s="153"/>
      <c r="L55" s="153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</row>
    <row r="56" spans="1:47" x14ac:dyDescent="0.2">
      <c r="A56" s="189" t="s">
        <v>105</v>
      </c>
      <c r="B56" s="190" t="s">
        <v>85</v>
      </c>
      <c r="C56" s="191" t="s">
        <v>86</v>
      </c>
      <c r="D56" s="192"/>
      <c r="E56" s="193"/>
      <c r="F56" s="194"/>
      <c r="G56" s="195">
        <f>+G57+G58+G59+G60+G61+G62+G63</f>
        <v>0</v>
      </c>
      <c r="H56" s="155"/>
      <c r="I56" s="155">
        <v>2393529.11</v>
      </c>
      <c r="J56" s="155"/>
      <c r="K56" s="155">
        <v>5223.8100000000004</v>
      </c>
      <c r="L56" s="154"/>
      <c r="AF56" s="296"/>
      <c r="AG56" s="296"/>
    </row>
    <row r="57" spans="1:47" ht="22.5" x14ac:dyDescent="0.2">
      <c r="A57" s="184">
        <v>18</v>
      </c>
      <c r="B57" s="169" t="s">
        <v>145</v>
      </c>
      <c r="C57" s="170" t="s">
        <v>204</v>
      </c>
      <c r="D57" s="171" t="s">
        <v>146</v>
      </c>
      <c r="E57" s="172">
        <v>2</v>
      </c>
      <c r="F57" s="173"/>
      <c r="G57" s="185">
        <f t="shared" ref="G57:G63" si="0">+F57*E57</f>
        <v>0</v>
      </c>
      <c r="H57" s="164">
        <v>31368.880000000001</v>
      </c>
      <c r="I57" s="157">
        <v>31368.880000000001</v>
      </c>
      <c r="J57" s="157">
        <v>0</v>
      </c>
      <c r="K57" s="157">
        <v>0</v>
      </c>
      <c r="L57" s="153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</row>
    <row r="58" spans="1:47" ht="22.5" x14ac:dyDescent="0.2">
      <c r="A58" s="184">
        <v>19</v>
      </c>
      <c r="B58" s="169" t="s">
        <v>147</v>
      </c>
      <c r="C58" s="170" t="s">
        <v>205</v>
      </c>
      <c r="D58" s="171" t="s">
        <v>146</v>
      </c>
      <c r="E58" s="172">
        <v>3</v>
      </c>
      <c r="F58" s="173"/>
      <c r="G58" s="185">
        <f t="shared" si="0"/>
        <v>0</v>
      </c>
      <c r="H58" s="164">
        <v>38044.49</v>
      </c>
      <c r="I58" s="157">
        <v>76088.98</v>
      </c>
      <c r="J58" s="157">
        <v>0</v>
      </c>
      <c r="K58" s="157">
        <v>0</v>
      </c>
      <c r="L58" s="153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</row>
    <row r="59" spans="1:47" ht="22.5" x14ac:dyDescent="0.2">
      <c r="A59" s="184">
        <v>20</v>
      </c>
      <c r="B59" s="169" t="s">
        <v>148</v>
      </c>
      <c r="C59" s="170" t="s">
        <v>206</v>
      </c>
      <c r="D59" s="171" t="s">
        <v>146</v>
      </c>
      <c r="E59" s="172">
        <v>3</v>
      </c>
      <c r="F59" s="173"/>
      <c r="G59" s="185">
        <f t="shared" si="0"/>
        <v>0</v>
      </c>
      <c r="H59" s="164">
        <v>38824.75</v>
      </c>
      <c r="I59" s="157">
        <v>116474.25</v>
      </c>
      <c r="J59" s="157">
        <v>0</v>
      </c>
      <c r="K59" s="157">
        <v>0</v>
      </c>
      <c r="L59" s="153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</row>
    <row r="60" spans="1:47" ht="22.5" x14ac:dyDescent="0.2">
      <c r="A60" s="184">
        <v>21</v>
      </c>
      <c r="B60" s="169" t="s">
        <v>149</v>
      </c>
      <c r="C60" s="170" t="s">
        <v>207</v>
      </c>
      <c r="D60" s="171" t="s">
        <v>146</v>
      </c>
      <c r="E60" s="172">
        <v>1</v>
      </c>
      <c r="F60" s="173"/>
      <c r="G60" s="185">
        <f t="shared" si="0"/>
        <v>0</v>
      </c>
      <c r="H60" s="164">
        <v>83696.73</v>
      </c>
      <c r="I60" s="157">
        <v>251090.19</v>
      </c>
      <c r="J60" s="157">
        <v>0</v>
      </c>
      <c r="K60" s="157">
        <v>0</v>
      </c>
      <c r="L60" s="153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</row>
    <row r="61" spans="1:47" ht="33.75" x14ac:dyDescent="0.2">
      <c r="A61" s="184">
        <v>22</v>
      </c>
      <c r="B61" s="169" t="s">
        <v>150</v>
      </c>
      <c r="C61" s="170" t="s">
        <v>208</v>
      </c>
      <c r="D61" s="171" t="s">
        <v>146</v>
      </c>
      <c r="E61" s="172">
        <v>18</v>
      </c>
      <c r="F61" s="173"/>
      <c r="G61" s="185">
        <f t="shared" si="0"/>
        <v>0</v>
      </c>
      <c r="H61" s="164">
        <v>97779.51</v>
      </c>
      <c r="I61" s="157">
        <v>1760031.18</v>
      </c>
      <c r="J61" s="157">
        <v>0</v>
      </c>
      <c r="K61" s="157">
        <v>0</v>
      </c>
      <c r="L61" s="153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</row>
    <row r="62" spans="1:47" ht="22.5" x14ac:dyDescent="0.2">
      <c r="A62" s="184">
        <v>23</v>
      </c>
      <c r="B62" s="169" t="s">
        <v>151</v>
      </c>
      <c r="C62" s="170" t="s">
        <v>209</v>
      </c>
      <c r="D62" s="171" t="s">
        <v>146</v>
      </c>
      <c r="E62" s="172">
        <v>3</v>
      </c>
      <c r="F62" s="173"/>
      <c r="G62" s="185">
        <f t="shared" si="0"/>
        <v>0</v>
      </c>
      <c r="H62" s="164">
        <v>52825.21</v>
      </c>
      <c r="I62" s="157">
        <v>158475.63</v>
      </c>
      <c r="J62" s="157">
        <v>0</v>
      </c>
      <c r="K62" s="157">
        <v>0</v>
      </c>
      <c r="L62" s="153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</row>
    <row r="63" spans="1:47" x14ac:dyDescent="0.2">
      <c r="A63" s="184">
        <v>24</v>
      </c>
      <c r="B63" s="169" t="s">
        <v>152</v>
      </c>
      <c r="C63" s="170" t="s">
        <v>153</v>
      </c>
      <c r="D63" s="171" t="s">
        <v>138</v>
      </c>
      <c r="E63" s="172">
        <v>2.5947</v>
      </c>
      <c r="F63" s="173"/>
      <c r="G63" s="185">
        <f t="shared" si="0"/>
        <v>0</v>
      </c>
      <c r="H63" s="164">
        <v>0</v>
      </c>
      <c r="I63" s="157">
        <v>0</v>
      </c>
      <c r="J63" s="157">
        <v>2013.26</v>
      </c>
      <c r="K63" s="157">
        <v>5223.8057220000001</v>
      </c>
      <c r="L63" s="153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</row>
    <row r="64" spans="1:47" x14ac:dyDescent="0.2">
      <c r="A64" s="197" t="s">
        <v>105</v>
      </c>
      <c r="B64" s="198" t="s">
        <v>172</v>
      </c>
      <c r="C64" s="199" t="s">
        <v>173</v>
      </c>
      <c r="D64" s="200"/>
      <c r="E64" s="201"/>
      <c r="F64" s="202"/>
      <c r="G64" s="196">
        <f>+G65+G67</f>
        <v>0</v>
      </c>
      <c r="H64" s="165"/>
      <c r="I64" s="160">
        <f>SUM(I65:I78)</f>
        <v>0</v>
      </c>
      <c r="J64" s="160"/>
      <c r="K64" s="160">
        <f>SUM(K65:K78)</f>
        <v>394091.92210799997</v>
      </c>
      <c r="L64" s="153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</row>
    <row r="65" spans="1:47" x14ac:dyDescent="0.2">
      <c r="A65" s="184">
        <v>25</v>
      </c>
      <c r="B65" s="168" t="s">
        <v>174</v>
      </c>
      <c r="C65" s="203" t="s">
        <v>175</v>
      </c>
      <c r="D65" s="204" t="s">
        <v>115</v>
      </c>
      <c r="E65" s="205">
        <f>+E66</f>
        <v>80.3</v>
      </c>
      <c r="F65" s="206"/>
      <c r="G65" s="207">
        <f>+F65*E65</f>
        <v>0</v>
      </c>
      <c r="H65" s="166"/>
      <c r="I65" s="162">
        <f>ROUND(E65*H65,2)</f>
        <v>0</v>
      </c>
      <c r="J65" s="161"/>
      <c r="K65" s="162">
        <f>ROUND(E65*J65,2)</f>
        <v>0</v>
      </c>
      <c r="L65" s="153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</row>
    <row r="66" spans="1:47" ht="22.5" x14ac:dyDescent="0.2">
      <c r="A66" s="184"/>
      <c r="B66" s="168"/>
      <c r="C66" s="208" t="s">
        <v>178</v>
      </c>
      <c r="D66" s="209"/>
      <c r="E66" s="210">
        <f>161*0.3+32</f>
        <v>80.3</v>
      </c>
      <c r="F66" s="211"/>
      <c r="G66" s="207"/>
      <c r="H66" s="167"/>
      <c r="I66" s="162"/>
      <c r="J66" s="162"/>
      <c r="K66" s="162"/>
      <c r="L66" s="153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</row>
    <row r="67" spans="1:47" x14ac:dyDescent="0.2">
      <c r="A67" s="184">
        <v>25</v>
      </c>
      <c r="B67" s="168" t="s">
        <v>176</v>
      </c>
      <c r="C67" s="203" t="s">
        <v>177</v>
      </c>
      <c r="D67" s="204" t="s">
        <v>115</v>
      </c>
      <c r="E67" s="205">
        <f>+E68</f>
        <v>48.3</v>
      </c>
      <c r="F67" s="206"/>
      <c r="G67" s="207">
        <f>+F67*E67</f>
        <v>0</v>
      </c>
      <c r="H67" s="166"/>
      <c r="I67" s="162">
        <f>ROUND(E67*H67,2)</f>
        <v>0</v>
      </c>
      <c r="J67" s="161"/>
      <c r="K67" s="162">
        <f>ROUND(E67*J67,2)</f>
        <v>0</v>
      </c>
      <c r="L67" s="153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</row>
    <row r="68" spans="1:47" ht="22.5" x14ac:dyDescent="0.2">
      <c r="A68" s="184"/>
      <c r="B68" s="168"/>
      <c r="C68" s="208" t="s">
        <v>179</v>
      </c>
      <c r="D68" s="209"/>
      <c r="E68" s="210">
        <f>161*0.3</f>
        <v>48.3</v>
      </c>
      <c r="F68" s="211"/>
      <c r="G68" s="207"/>
      <c r="H68" s="167"/>
      <c r="I68" s="162"/>
      <c r="J68" s="162"/>
      <c r="K68" s="162"/>
      <c r="L68" s="153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</row>
    <row r="69" spans="1:47" x14ac:dyDescent="0.2">
      <c r="A69" s="189" t="s">
        <v>105</v>
      </c>
      <c r="B69" s="190" t="s">
        <v>87</v>
      </c>
      <c r="C69" s="191" t="s">
        <v>88</v>
      </c>
      <c r="D69" s="192"/>
      <c r="E69" s="193"/>
      <c r="F69" s="194"/>
      <c r="G69" s="195">
        <f>+G70+G72</f>
        <v>0</v>
      </c>
      <c r="H69" s="155"/>
      <c r="I69" s="155">
        <v>0</v>
      </c>
      <c r="J69" s="155"/>
      <c r="K69" s="155">
        <v>103467.37</v>
      </c>
      <c r="L69" s="154"/>
    </row>
    <row r="70" spans="1:47" ht="22.5" x14ac:dyDescent="0.2">
      <c r="A70" s="184">
        <v>26</v>
      </c>
      <c r="B70" s="169" t="s">
        <v>154</v>
      </c>
      <c r="C70" s="170" t="s">
        <v>155</v>
      </c>
      <c r="D70" s="171" t="s">
        <v>138</v>
      </c>
      <c r="E70" s="172">
        <v>5.1823600000000001</v>
      </c>
      <c r="F70" s="173"/>
      <c r="G70" s="185">
        <f>+F70*E70</f>
        <v>0</v>
      </c>
      <c r="H70" s="163">
        <v>0</v>
      </c>
      <c r="I70" s="156">
        <v>0</v>
      </c>
      <c r="J70" s="156">
        <v>18421.5</v>
      </c>
      <c r="K70" s="156">
        <v>95466.84474</v>
      </c>
      <c r="L70" s="153"/>
      <c r="M70" s="150"/>
      <c r="N70" s="150"/>
      <c r="O70" s="150"/>
      <c r="P70" s="150"/>
      <c r="Q70" s="150"/>
      <c r="R70" s="150"/>
      <c r="S70" s="150"/>
      <c r="T70" s="150" t="s">
        <v>156</v>
      </c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</row>
    <row r="71" spans="1:47" outlineLevel="1" x14ac:dyDescent="0.2">
      <c r="A71" s="184"/>
      <c r="B71" s="169"/>
      <c r="C71" s="297" t="s">
        <v>157</v>
      </c>
      <c r="D71" s="298"/>
      <c r="E71" s="298"/>
      <c r="F71" s="298"/>
      <c r="G71" s="299"/>
      <c r="H71" s="153"/>
      <c r="I71" s="153"/>
      <c r="J71" s="153"/>
      <c r="K71" s="153"/>
      <c r="L71" s="153"/>
      <c r="M71" s="150"/>
      <c r="N71" s="150"/>
      <c r="O71" s="150"/>
      <c r="P71" s="150"/>
      <c r="Q71" s="150"/>
      <c r="R71" s="150"/>
      <c r="S71" s="150"/>
      <c r="T71" s="150" t="s">
        <v>119</v>
      </c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</row>
    <row r="72" spans="1:47" x14ac:dyDescent="0.2">
      <c r="A72" s="184">
        <v>27</v>
      </c>
      <c r="B72" s="169" t="s">
        <v>158</v>
      </c>
      <c r="C72" s="170" t="s">
        <v>159</v>
      </c>
      <c r="D72" s="171" t="s">
        <v>138</v>
      </c>
      <c r="E72" s="172">
        <v>5.1823600000000001</v>
      </c>
      <c r="F72" s="173"/>
      <c r="G72" s="185">
        <f>+F72*E72</f>
        <v>0</v>
      </c>
      <c r="H72" s="164">
        <v>0</v>
      </c>
      <c r="I72" s="157">
        <v>0</v>
      </c>
      <c r="J72" s="157">
        <v>1543.8</v>
      </c>
      <c r="K72" s="157">
        <v>8000.527368</v>
      </c>
      <c r="L72" s="153"/>
      <c r="M72" s="150"/>
      <c r="N72" s="150"/>
      <c r="O72" s="150"/>
      <c r="P72" s="150"/>
      <c r="Q72" s="150"/>
      <c r="R72" s="150"/>
      <c r="S72" s="150"/>
      <c r="T72" s="150" t="s">
        <v>156</v>
      </c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</row>
    <row r="73" spans="1:47" x14ac:dyDescent="0.2">
      <c r="A73" s="189" t="s">
        <v>105</v>
      </c>
      <c r="B73" s="190" t="s">
        <v>90</v>
      </c>
      <c r="C73" s="191" t="s">
        <v>27</v>
      </c>
      <c r="D73" s="192"/>
      <c r="E73" s="193"/>
      <c r="F73" s="194"/>
      <c r="G73" s="195">
        <f>+G74+G76+G78+G80+G81+G83+G84</f>
        <v>0</v>
      </c>
      <c r="H73" s="155"/>
      <c r="I73" s="155">
        <v>0</v>
      </c>
      <c r="J73" s="155"/>
      <c r="K73" s="155">
        <v>93578.59</v>
      </c>
      <c r="L73" s="154"/>
      <c r="T73" t="s">
        <v>106</v>
      </c>
    </row>
    <row r="74" spans="1:47" x14ac:dyDescent="0.2">
      <c r="A74" s="184">
        <v>28</v>
      </c>
      <c r="B74" s="169" t="s">
        <v>160</v>
      </c>
      <c r="C74" s="170" t="s">
        <v>161</v>
      </c>
      <c r="D74" s="171" t="s">
        <v>162</v>
      </c>
      <c r="E74" s="172">
        <v>1</v>
      </c>
      <c r="F74" s="173"/>
      <c r="G74" s="185">
        <f>+F74*E74</f>
        <v>0</v>
      </c>
      <c r="H74" s="163">
        <v>0</v>
      </c>
      <c r="I74" s="156">
        <v>0</v>
      </c>
      <c r="J74" s="156">
        <v>10397.620000000001</v>
      </c>
      <c r="K74" s="156">
        <v>10397.620000000001</v>
      </c>
      <c r="L74" s="153"/>
      <c r="M74" s="150"/>
      <c r="N74" s="150"/>
      <c r="O74" s="150"/>
      <c r="P74" s="150"/>
      <c r="Q74" s="150"/>
      <c r="R74" s="150"/>
      <c r="S74" s="150"/>
      <c r="T74" s="150" t="s">
        <v>163</v>
      </c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</row>
    <row r="75" spans="1:47" ht="33.75" outlineLevel="1" x14ac:dyDescent="0.2">
      <c r="A75" s="184"/>
      <c r="B75" s="169"/>
      <c r="C75" s="297" t="s">
        <v>164</v>
      </c>
      <c r="D75" s="298"/>
      <c r="E75" s="298"/>
      <c r="F75" s="298"/>
      <c r="G75" s="299"/>
      <c r="H75" s="153"/>
      <c r="I75" s="153"/>
      <c r="J75" s="153"/>
      <c r="K75" s="153"/>
      <c r="L75" s="153"/>
      <c r="M75" s="150"/>
      <c r="N75" s="150"/>
      <c r="O75" s="150"/>
      <c r="P75" s="150"/>
      <c r="Q75" s="150"/>
      <c r="R75" s="150"/>
      <c r="S75" s="150"/>
      <c r="T75" s="150" t="s">
        <v>119</v>
      </c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0"/>
      <c r="AL75" s="150"/>
      <c r="AM75" s="150"/>
      <c r="AN75" s="158" t="str">
        <f>C75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AO75" s="150"/>
      <c r="AP75" s="150"/>
      <c r="AQ75" s="150"/>
      <c r="AR75" s="150"/>
      <c r="AS75" s="150"/>
      <c r="AT75" s="150"/>
      <c r="AU75" s="150"/>
    </row>
    <row r="76" spans="1:47" x14ac:dyDescent="0.2">
      <c r="A76" s="184">
        <v>29</v>
      </c>
      <c r="B76" s="169" t="s">
        <v>165</v>
      </c>
      <c r="C76" s="170" t="s">
        <v>166</v>
      </c>
      <c r="D76" s="171" t="s">
        <v>162</v>
      </c>
      <c r="E76" s="172">
        <v>1</v>
      </c>
      <c r="F76" s="173"/>
      <c r="G76" s="185">
        <f>+F76*E76</f>
        <v>0</v>
      </c>
      <c r="H76" s="163">
        <v>0</v>
      </c>
      <c r="I76" s="156">
        <v>0</v>
      </c>
      <c r="J76" s="156">
        <v>31192.86</v>
      </c>
      <c r="K76" s="156">
        <v>31192.86</v>
      </c>
      <c r="L76" s="153"/>
      <c r="M76" s="150"/>
      <c r="N76" s="150"/>
      <c r="O76" s="150"/>
      <c r="P76" s="150"/>
      <c r="Q76" s="150"/>
      <c r="R76" s="150"/>
      <c r="S76" s="150"/>
      <c r="T76" s="150" t="s">
        <v>163</v>
      </c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</row>
    <row r="77" spans="1:47" ht="33.75" outlineLevel="1" x14ac:dyDescent="0.2">
      <c r="A77" s="184"/>
      <c r="B77" s="169"/>
      <c r="C77" s="297" t="s">
        <v>167</v>
      </c>
      <c r="D77" s="298"/>
      <c r="E77" s="298"/>
      <c r="F77" s="298"/>
      <c r="G77" s="299"/>
      <c r="H77" s="153"/>
      <c r="I77" s="153"/>
      <c r="J77" s="153"/>
      <c r="K77" s="153"/>
      <c r="L77" s="153"/>
      <c r="M77" s="150"/>
      <c r="N77" s="150"/>
      <c r="O77" s="150"/>
      <c r="P77" s="150"/>
      <c r="Q77" s="150"/>
      <c r="R77" s="150"/>
      <c r="S77" s="150"/>
      <c r="T77" s="150" t="s">
        <v>119</v>
      </c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8" t="str">
        <f>C77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AO77" s="150"/>
      <c r="AP77" s="150"/>
      <c r="AQ77" s="150"/>
      <c r="AR77" s="150"/>
      <c r="AS77" s="150"/>
      <c r="AT77" s="150"/>
      <c r="AU77" s="150"/>
    </row>
    <row r="78" spans="1:47" x14ac:dyDescent="0.2">
      <c r="A78" s="184">
        <v>30</v>
      </c>
      <c r="B78" s="169" t="s">
        <v>168</v>
      </c>
      <c r="C78" s="170" t="s">
        <v>169</v>
      </c>
      <c r="D78" s="171" t="s">
        <v>162</v>
      </c>
      <c r="E78" s="172">
        <v>1</v>
      </c>
      <c r="F78" s="173"/>
      <c r="G78" s="185">
        <f>+F78*E78</f>
        <v>0</v>
      </c>
      <c r="H78" s="163">
        <v>0</v>
      </c>
      <c r="I78" s="156">
        <v>0</v>
      </c>
      <c r="J78" s="156">
        <v>51988.11</v>
      </c>
      <c r="K78" s="156">
        <v>51988.11</v>
      </c>
      <c r="L78" s="153"/>
      <c r="M78" s="150"/>
      <c r="N78" s="150"/>
      <c r="O78" s="150"/>
      <c r="P78" s="150"/>
      <c r="Q78" s="150"/>
      <c r="R78" s="150"/>
      <c r="S78" s="150"/>
      <c r="T78" s="150" t="s">
        <v>163</v>
      </c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</row>
    <row r="79" spans="1:47" outlineLevel="1" x14ac:dyDescent="0.2">
      <c r="A79" s="184"/>
      <c r="B79" s="169"/>
      <c r="C79" s="297" t="s">
        <v>170</v>
      </c>
      <c r="D79" s="298"/>
      <c r="E79" s="298"/>
      <c r="F79" s="298"/>
      <c r="G79" s="299"/>
      <c r="H79" s="153"/>
      <c r="I79" s="153"/>
      <c r="J79" s="153"/>
      <c r="K79" s="153"/>
      <c r="L79" s="153"/>
      <c r="M79" s="150"/>
      <c r="N79" s="150"/>
      <c r="O79" s="150"/>
      <c r="P79" s="150"/>
      <c r="Q79" s="150"/>
      <c r="R79" s="150"/>
      <c r="S79" s="150"/>
      <c r="T79" s="150" t="s">
        <v>119</v>
      </c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  <c r="AE79" s="150"/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</row>
    <row r="80" spans="1:47" x14ac:dyDescent="0.2">
      <c r="A80" s="212">
        <v>31</v>
      </c>
      <c r="B80" s="213" t="s">
        <v>189</v>
      </c>
      <c r="C80" s="214" t="s">
        <v>190</v>
      </c>
      <c r="D80" s="215" t="s">
        <v>162</v>
      </c>
      <c r="E80" s="216">
        <v>1</v>
      </c>
      <c r="F80" s="225"/>
      <c r="G80" s="217">
        <f t="shared" ref="G80:G81" si="1">ROUND(E80*F80,2)</f>
        <v>0</v>
      </c>
      <c r="T80" t="s">
        <v>171</v>
      </c>
    </row>
    <row r="81" spans="1:13" x14ac:dyDescent="0.2">
      <c r="A81" s="212">
        <v>32</v>
      </c>
      <c r="B81" s="213" t="s">
        <v>191</v>
      </c>
      <c r="C81" s="214" t="s">
        <v>192</v>
      </c>
      <c r="D81" s="215" t="s">
        <v>162</v>
      </c>
      <c r="E81" s="216">
        <v>1</v>
      </c>
      <c r="F81" s="225"/>
      <c r="G81" s="217">
        <f t="shared" si="1"/>
        <v>0</v>
      </c>
    </row>
    <row r="82" spans="1:13" x14ac:dyDescent="0.2">
      <c r="A82" s="218"/>
      <c r="B82" s="219"/>
      <c r="C82" s="297" t="s">
        <v>193</v>
      </c>
      <c r="D82" s="298"/>
      <c r="E82" s="298"/>
      <c r="F82" s="298"/>
      <c r="G82" s="299"/>
    </row>
    <row r="83" spans="1:13" x14ac:dyDescent="0.2">
      <c r="A83" s="212">
        <v>33</v>
      </c>
      <c r="B83" s="213" t="s">
        <v>194</v>
      </c>
      <c r="C83" s="214" t="s">
        <v>195</v>
      </c>
      <c r="D83" s="215" t="s">
        <v>162</v>
      </c>
      <c r="E83" s="216">
        <v>1</v>
      </c>
      <c r="F83" s="225"/>
      <c r="G83" s="217">
        <f t="shared" ref="G83" si="2">ROUND(E83*F83,2)</f>
        <v>0</v>
      </c>
    </row>
    <row r="84" spans="1:13" ht="13.5" thickBot="1" x14ac:dyDescent="0.25">
      <c r="A84" s="212">
        <v>34</v>
      </c>
      <c r="B84" s="220" t="s">
        <v>194</v>
      </c>
      <c r="C84" s="221" t="s">
        <v>196</v>
      </c>
      <c r="D84" s="222" t="s">
        <v>162</v>
      </c>
      <c r="E84" s="223">
        <v>1</v>
      </c>
      <c r="F84" s="226"/>
      <c r="G84" s="224">
        <f t="shared" ref="G84" si="3">ROUND(E84*F84,2)</f>
        <v>0</v>
      </c>
    </row>
    <row r="85" spans="1:13" x14ac:dyDescent="0.2">
      <c r="D85" s="10"/>
    </row>
    <row r="86" spans="1:13" x14ac:dyDescent="0.2">
      <c r="D86" s="10"/>
      <c r="G86" s="295"/>
      <c r="H86" s="295"/>
      <c r="I86" s="295"/>
      <c r="J86" s="295"/>
      <c r="K86" s="295"/>
      <c r="L86" s="295"/>
      <c r="M86" s="295"/>
    </row>
    <row r="87" spans="1:13" x14ac:dyDescent="0.2">
      <c r="D87" s="10"/>
    </row>
    <row r="88" spans="1:13" x14ac:dyDescent="0.2">
      <c r="D88" s="10"/>
    </row>
    <row r="89" spans="1:13" x14ac:dyDescent="0.2">
      <c r="D89" s="10"/>
    </row>
    <row r="90" spans="1:13" x14ac:dyDescent="0.2">
      <c r="D90" s="10"/>
    </row>
    <row r="91" spans="1:13" x14ac:dyDescent="0.2">
      <c r="D91" s="10"/>
    </row>
    <row r="92" spans="1:13" x14ac:dyDescent="0.2">
      <c r="D92" s="10"/>
    </row>
    <row r="93" spans="1:13" x14ac:dyDescent="0.2">
      <c r="D93" s="10"/>
    </row>
    <row r="94" spans="1:13" x14ac:dyDescent="0.2">
      <c r="D94" s="10"/>
    </row>
    <row r="95" spans="1:13" x14ac:dyDescent="0.2">
      <c r="D95" s="10"/>
    </row>
    <row r="96" spans="1:1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</sheetData>
  <mergeCells count="16">
    <mergeCell ref="G86:M86"/>
    <mergeCell ref="AF56:AG56"/>
    <mergeCell ref="C82:G82"/>
    <mergeCell ref="A1:G1"/>
    <mergeCell ref="C2:G2"/>
    <mergeCell ref="C3:G3"/>
    <mergeCell ref="C4:G4"/>
    <mergeCell ref="C16:G16"/>
    <mergeCell ref="C71:G71"/>
    <mergeCell ref="C75:G75"/>
    <mergeCell ref="C77:G77"/>
    <mergeCell ref="C79:G79"/>
    <mergeCell ref="C38:G38"/>
    <mergeCell ref="C30:F30"/>
    <mergeCell ref="C51:F51"/>
    <mergeCell ref="C41:G41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1_1 Pol'!Názvy_tisku</vt:lpstr>
      <vt:lpstr>oadresa</vt:lpstr>
      <vt:lpstr>Stavba!Objednatel</vt:lpstr>
      <vt:lpstr>Stavba!Objekt</vt:lpstr>
      <vt:lpstr>'1 1_1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 Koc</dc:creator>
  <cp:lastModifiedBy>Václav Thoss</cp:lastModifiedBy>
  <cp:lastPrinted>2024-08-12T09:31:02Z</cp:lastPrinted>
  <dcterms:created xsi:type="dcterms:W3CDTF">2009-04-08T07:15:50Z</dcterms:created>
  <dcterms:modified xsi:type="dcterms:W3CDTF">2025-04-09T11:28:47Z</dcterms:modified>
</cp:coreProperties>
</file>